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3"/>
  <workbookPr/>
  <mc:AlternateContent xmlns:mc="http://schemas.openxmlformats.org/markup-compatibility/2006">
    <mc:Choice Requires="x15">
      <x15ac:absPath xmlns:x15ac="http://schemas.microsoft.com/office/spreadsheetml/2010/11/ac" url="/Users/johanazambrano/Documents/CIG 2026-2029/2026/Mapa de Riesgos por Proceso/Vigencia 2026/II Cuatrimestre- Vigencia 2026/"/>
    </mc:Choice>
  </mc:AlternateContent>
  <xr:revisionPtr revIDLastSave="0" documentId="13_ncr:1_{0DBFB28A-0BC0-AF48-89E4-193B201D8A66}" xr6:coauthVersionLast="47" xr6:coauthVersionMax="47" xr10:uidLastSave="{00000000-0000-0000-0000-000000000000}"/>
  <bookViews>
    <workbookView xWindow="0" yWindow="500" windowWidth="15500" windowHeight="16300" xr2:uid="{00000000-000D-0000-FFFF-FFFF00000000}"/>
  </bookViews>
  <sheets>
    <sheet name="PLAN DE ACCION RIESGOS IMCT" sheetId="1" r:id="rId1"/>
    <sheet name="Hoja1" sheetId="5" state="hidden" r:id="rId2"/>
    <sheet name="TABLERO DE CONTROL" sheetId="2" r:id="rId3"/>
    <sheet name="RESUMEN" sheetId="3" r:id="rId4"/>
    <sheet name="Hoja2" sheetId="6" r:id="rId5"/>
    <sheet name="Concatenear" sheetId="4" state="hidden" r:id="rId6"/>
  </sheets>
  <definedNames>
    <definedName name="_xlnm._FilterDatabase" localSheetId="0" hidden="1">'PLAN DE ACCION RIESGOS IMCT'!$A$10:$BJ$124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26" i="1" l="1"/>
  <c r="U11" i="1" l="1"/>
  <c r="AX60" i="1" l="1"/>
  <c r="AY60" i="1" s="1"/>
  <c r="AX59" i="1"/>
  <c r="AY59" i="1" s="1"/>
  <c r="AX58" i="1"/>
  <c r="AY58" i="1" s="1"/>
  <c r="AX57" i="1"/>
  <c r="AY57" i="1" s="1"/>
  <c r="AX56" i="1"/>
  <c r="AY56" i="1" s="1"/>
  <c r="V59" i="1"/>
  <c r="V58" i="1"/>
  <c r="V57" i="1"/>
  <c r="S71" i="2" l="1"/>
  <c r="M71" i="2"/>
  <c r="S70" i="2"/>
  <c r="M70" i="2"/>
  <c r="S69" i="2"/>
  <c r="M69" i="2"/>
  <c r="S68" i="2"/>
  <c r="M68" i="2"/>
  <c r="S67" i="2"/>
  <c r="M67" i="2"/>
  <c r="S66" i="2"/>
  <c r="M66" i="2"/>
  <c r="S65" i="2"/>
  <c r="M65" i="2"/>
  <c r="S64" i="2"/>
  <c r="M64" i="2"/>
  <c r="S63" i="2"/>
  <c r="M63" i="2"/>
  <c r="S62" i="2"/>
  <c r="M62" i="2"/>
  <c r="S61" i="2"/>
  <c r="M61" i="2"/>
  <c r="S60" i="2"/>
  <c r="M60" i="2"/>
  <c r="S59" i="2"/>
  <c r="M59" i="2"/>
  <c r="S58" i="2"/>
  <c r="M58" i="2"/>
  <c r="S57" i="2"/>
  <c r="M57" i="2"/>
  <c r="S56" i="2"/>
  <c r="M56" i="2"/>
  <c r="I115" i="5"/>
  <c r="H115" i="5"/>
  <c r="K115" i="5" s="1"/>
  <c r="F115" i="5"/>
  <c r="E115" i="5"/>
  <c r="I114" i="5"/>
  <c r="H114" i="5"/>
  <c r="L114" i="5" s="1"/>
  <c r="F114" i="5"/>
  <c r="E114" i="5"/>
  <c r="I113" i="5"/>
  <c r="H113" i="5"/>
  <c r="K113" i="5" s="1"/>
  <c r="F113" i="5"/>
  <c r="E113" i="5"/>
  <c r="I112" i="5"/>
  <c r="H112" i="5"/>
  <c r="F112" i="5"/>
  <c r="E112" i="5"/>
  <c r="I111" i="5"/>
  <c r="H111" i="5"/>
  <c r="K111" i="5" s="1"/>
  <c r="F111" i="5"/>
  <c r="E111" i="5"/>
  <c r="I110" i="5"/>
  <c r="H110" i="5"/>
  <c r="F110" i="5"/>
  <c r="E110" i="5"/>
  <c r="I109" i="5"/>
  <c r="H109" i="5"/>
  <c r="K109" i="5" s="1"/>
  <c r="F109" i="5"/>
  <c r="E109" i="5"/>
  <c r="I108" i="5"/>
  <c r="H108" i="5"/>
  <c r="L108" i="5" s="1"/>
  <c r="F108" i="5"/>
  <c r="E108" i="5"/>
  <c r="I107" i="5"/>
  <c r="H107" i="5"/>
  <c r="K107" i="5" s="1"/>
  <c r="F107" i="5"/>
  <c r="E107" i="5"/>
  <c r="I106" i="5"/>
  <c r="H106" i="5"/>
  <c r="L106" i="5" s="1"/>
  <c r="F106" i="5"/>
  <c r="E106" i="5"/>
  <c r="I105" i="5"/>
  <c r="H105" i="5"/>
  <c r="K105" i="5" s="1"/>
  <c r="F105" i="5"/>
  <c r="E105" i="5"/>
  <c r="I104" i="5"/>
  <c r="H104" i="5"/>
  <c r="F104" i="5"/>
  <c r="E104" i="5"/>
  <c r="I103" i="5"/>
  <c r="H103" i="5"/>
  <c r="L103" i="5" s="1"/>
  <c r="F103" i="5"/>
  <c r="E103" i="5"/>
  <c r="I102" i="5"/>
  <c r="H102" i="5"/>
  <c r="K102" i="5" s="1"/>
  <c r="F102" i="5"/>
  <c r="E102" i="5"/>
  <c r="I101" i="5"/>
  <c r="H101" i="5"/>
  <c r="L101" i="5" s="1"/>
  <c r="F101" i="5"/>
  <c r="E101" i="5"/>
  <c r="I100" i="5"/>
  <c r="H100" i="5"/>
  <c r="F100" i="5"/>
  <c r="E100" i="5"/>
  <c r="I99" i="5"/>
  <c r="H99" i="5"/>
  <c r="L99" i="5" s="1"/>
  <c r="F99" i="5"/>
  <c r="E99" i="5"/>
  <c r="I98" i="5"/>
  <c r="H98" i="5"/>
  <c r="L98" i="5" s="1"/>
  <c r="F98" i="5"/>
  <c r="E98" i="5"/>
  <c r="I97" i="5"/>
  <c r="H97" i="5"/>
  <c r="L97" i="5" s="1"/>
  <c r="F97" i="5"/>
  <c r="E97" i="5"/>
  <c r="I96" i="5"/>
  <c r="H96" i="5"/>
  <c r="F96" i="5"/>
  <c r="E96" i="5"/>
  <c r="I95" i="5"/>
  <c r="H95" i="5"/>
  <c r="L95" i="5" s="1"/>
  <c r="F95" i="5"/>
  <c r="E95" i="5"/>
  <c r="I94" i="5"/>
  <c r="H94" i="5"/>
  <c r="L94" i="5" s="1"/>
  <c r="F94" i="5"/>
  <c r="E94" i="5"/>
  <c r="I93" i="5"/>
  <c r="H93" i="5"/>
  <c r="K93" i="5" s="1"/>
  <c r="F93" i="5"/>
  <c r="E93" i="5"/>
  <c r="I92" i="5"/>
  <c r="H92" i="5"/>
  <c r="F92" i="5"/>
  <c r="E92" i="5"/>
  <c r="I91" i="5"/>
  <c r="H91" i="5"/>
  <c r="L91" i="5" s="1"/>
  <c r="F91" i="5"/>
  <c r="E91" i="5"/>
  <c r="I90" i="5"/>
  <c r="H90" i="5"/>
  <c r="L90" i="5" s="1"/>
  <c r="F90" i="5"/>
  <c r="E90" i="5"/>
  <c r="I89" i="5"/>
  <c r="H89" i="5"/>
  <c r="K89" i="5" s="1"/>
  <c r="F89" i="5"/>
  <c r="E89" i="5"/>
  <c r="I88" i="5"/>
  <c r="H88" i="5"/>
  <c r="F88" i="5"/>
  <c r="E88" i="5"/>
  <c r="I87" i="5"/>
  <c r="H87" i="5"/>
  <c r="F87" i="5"/>
  <c r="E87" i="5"/>
  <c r="I86" i="5"/>
  <c r="H86" i="5"/>
  <c r="L86" i="5" s="1"/>
  <c r="F86" i="5"/>
  <c r="E86" i="5"/>
  <c r="I85" i="5"/>
  <c r="H85" i="5"/>
  <c r="L85" i="5" s="1"/>
  <c r="F85" i="5"/>
  <c r="E85" i="5"/>
  <c r="I84" i="5"/>
  <c r="H84" i="5"/>
  <c r="F84" i="5"/>
  <c r="E84" i="5"/>
  <c r="I83" i="5"/>
  <c r="H83" i="5"/>
  <c r="L83" i="5" s="1"/>
  <c r="F83" i="5"/>
  <c r="E83" i="5"/>
  <c r="I82" i="5"/>
  <c r="H82" i="5"/>
  <c r="J82" i="5" s="1"/>
  <c r="F82" i="5"/>
  <c r="E82" i="5"/>
  <c r="I81" i="5"/>
  <c r="H81" i="5"/>
  <c r="J81" i="5" s="1"/>
  <c r="F81" i="5"/>
  <c r="E81" i="5"/>
  <c r="I80" i="5"/>
  <c r="H80" i="5"/>
  <c r="F80" i="5"/>
  <c r="E80" i="5"/>
  <c r="I79" i="5"/>
  <c r="H79" i="5"/>
  <c r="L79" i="5" s="1"/>
  <c r="F79" i="5"/>
  <c r="E79" i="5"/>
  <c r="I78" i="5"/>
  <c r="H78" i="5"/>
  <c r="L78" i="5" s="1"/>
  <c r="F78" i="5"/>
  <c r="E78" i="5"/>
  <c r="I77" i="5"/>
  <c r="H77" i="5"/>
  <c r="J77" i="5" s="1"/>
  <c r="F77" i="5"/>
  <c r="E77" i="5"/>
  <c r="I76" i="5"/>
  <c r="H76" i="5"/>
  <c r="F76" i="5"/>
  <c r="E76" i="5"/>
  <c r="I75" i="5"/>
  <c r="H75" i="5"/>
  <c r="L75" i="5" s="1"/>
  <c r="F75" i="5"/>
  <c r="E75" i="5"/>
  <c r="I74" i="5"/>
  <c r="H74" i="5"/>
  <c r="K74" i="5" s="1"/>
  <c r="F74" i="5"/>
  <c r="E74" i="5"/>
  <c r="I73" i="5"/>
  <c r="H73" i="5"/>
  <c r="K73" i="5" s="1"/>
  <c r="F73" i="5"/>
  <c r="E73" i="5"/>
  <c r="I72" i="5"/>
  <c r="H72" i="5"/>
  <c r="F72" i="5"/>
  <c r="E72" i="5"/>
  <c r="I71" i="5"/>
  <c r="H71" i="5"/>
  <c r="F71" i="5"/>
  <c r="E71" i="5"/>
  <c r="I70" i="5"/>
  <c r="H70" i="5"/>
  <c r="L70" i="5" s="1"/>
  <c r="F70" i="5"/>
  <c r="E70" i="5"/>
  <c r="I69" i="5"/>
  <c r="H69" i="5"/>
  <c r="L69" i="5" s="1"/>
  <c r="F69" i="5"/>
  <c r="E69" i="5"/>
  <c r="I68" i="5"/>
  <c r="H68" i="5"/>
  <c r="F68" i="5"/>
  <c r="E68" i="5"/>
  <c r="I67" i="5"/>
  <c r="H67" i="5"/>
  <c r="L67" i="5" s="1"/>
  <c r="F67" i="5"/>
  <c r="E67" i="5"/>
  <c r="I66" i="5"/>
  <c r="H66" i="5"/>
  <c r="J66" i="5" s="1"/>
  <c r="F66" i="5"/>
  <c r="E66" i="5"/>
  <c r="I65" i="5"/>
  <c r="H65" i="5"/>
  <c r="J65" i="5" s="1"/>
  <c r="F65" i="5"/>
  <c r="E65" i="5"/>
  <c r="I64" i="5"/>
  <c r="H64" i="5"/>
  <c r="F64" i="5"/>
  <c r="E64" i="5"/>
  <c r="I63" i="5"/>
  <c r="H63" i="5"/>
  <c r="L63" i="5" s="1"/>
  <c r="F63" i="5"/>
  <c r="E63" i="5"/>
  <c r="I62" i="5"/>
  <c r="H62" i="5"/>
  <c r="K62" i="5" s="1"/>
  <c r="F62" i="5"/>
  <c r="E62" i="5"/>
  <c r="I61" i="5"/>
  <c r="H61" i="5"/>
  <c r="K61" i="5" s="1"/>
  <c r="F61" i="5"/>
  <c r="E61" i="5"/>
  <c r="I60" i="5"/>
  <c r="H60" i="5"/>
  <c r="F60" i="5"/>
  <c r="E60" i="5"/>
  <c r="I59" i="5"/>
  <c r="H59" i="5"/>
  <c r="L59" i="5" s="1"/>
  <c r="F59" i="5"/>
  <c r="E59" i="5"/>
  <c r="I58" i="5"/>
  <c r="H58" i="5"/>
  <c r="J58" i="5" s="1"/>
  <c r="F58" i="5"/>
  <c r="E58" i="5"/>
  <c r="I57" i="5"/>
  <c r="H57" i="5"/>
  <c r="J57" i="5" s="1"/>
  <c r="F57" i="5"/>
  <c r="E57" i="5"/>
  <c r="I56" i="5"/>
  <c r="H56" i="5"/>
  <c r="F56" i="5"/>
  <c r="E56" i="5"/>
  <c r="I55" i="5"/>
  <c r="H55" i="5"/>
  <c r="F55" i="5"/>
  <c r="E55" i="5"/>
  <c r="I54" i="5"/>
  <c r="H54" i="5"/>
  <c r="J54" i="5" s="1"/>
  <c r="F54" i="5"/>
  <c r="E54" i="5"/>
  <c r="I53" i="5"/>
  <c r="H53" i="5"/>
  <c r="J53" i="5" s="1"/>
  <c r="F53" i="5"/>
  <c r="E53" i="5"/>
  <c r="I52" i="5"/>
  <c r="H52" i="5"/>
  <c r="F52" i="5"/>
  <c r="E52" i="5"/>
  <c r="I51" i="5"/>
  <c r="H51" i="5"/>
  <c r="L51" i="5" s="1"/>
  <c r="F51" i="5"/>
  <c r="E51" i="5"/>
  <c r="I50" i="5"/>
  <c r="H50" i="5"/>
  <c r="K50" i="5" s="1"/>
  <c r="F50" i="5"/>
  <c r="E50" i="5"/>
  <c r="I49" i="5"/>
  <c r="H49" i="5"/>
  <c r="L49" i="5" s="1"/>
  <c r="F49" i="5"/>
  <c r="E49" i="5"/>
  <c r="I48" i="5"/>
  <c r="H48" i="5"/>
  <c r="F48" i="5"/>
  <c r="E48" i="5"/>
  <c r="I47" i="5"/>
  <c r="H47" i="5"/>
  <c r="L47" i="5" s="1"/>
  <c r="F47" i="5"/>
  <c r="E47" i="5"/>
  <c r="I46" i="5"/>
  <c r="H46" i="5"/>
  <c r="L46" i="5" s="1"/>
  <c r="F46" i="5"/>
  <c r="E46" i="5"/>
  <c r="I45" i="5"/>
  <c r="H45" i="5"/>
  <c r="L45" i="5" s="1"/>
  <c r="F45" i="5"/>
  <c r="E45" i="5"/>
  <c r="I44" i="5"/>
  <c r="H44" i="5"/>
  <c r="F44" i="5"/>
  <c r="E44" i="5"/>
  <c r="I43" i="5"/>
  <c r="H43" i="5"/>
  <c r="L43" i="5" s="1"/>
  <c r="F43" i="5"/>
  <c r="E43" i="5"/>
  <c r="I42" i="5"/>
  <c r="H42" i="5"/>
  <c r="J42" i="5" s="1"/>
  <c r="F42" i="5"/>
  <c r="E42" i="5"/>
  <c r="I41" i="5"/>
  <c r="H41" i="5"/>
  <c r="J41" i="5" s="1"/>
  <c r="F41" i="5"/>
  <c r="E41" i="5"/>
  <c r="I40" i="5"/>
  <c r="H40" i="5"/>
  <c r="F40" i="5"/>
  <c r="E40" i="5"/>
  <c r="I39" i="5"/>
  <c r="H39" i="5"/>
  <c r="F39" i="5"/>
  <c r="E39" i="5"/>
  <c r="I38" i="5"/>
  <c r="H38" i="5"/>
  <c r="J38" i="5" s="1"/>
  <c r="F38" i="5"/>
  <c r="E38" i="5"/>
  <c r="I37" i="5"/>
  <c r="H37" i="5"/>
  <c r="K37" i="5" s="1"/>
  <c r="F37" i="5"/>
  <c r="E37" i="5"/>
  <c r="I36" i="5"/>
  <c r="H36" i="5"/>
  <c r="L36" i="5" s="1"/>
  <c r="F36" i="5"/>
  <c r="E36" i="5"/>
  <c r="I35" i="5"/>
  <c r="H35" i="5"/>
  <c r="L35" i="5" s="1"/>
  <c r="F35" i="5"/>
  <c r="E35" i="5"/>
  <c r="I34" i="5"/>
  <c r="H34" i="5"/>
  <c r="L34" i="5" s="1"/>
  <c r="F34" i="5"/>
  <c r="E34" i="5"/>
  <c r="I33" i="5"/>
  <c r="H33" i="5"/>
  <c r="L33" i="5" s="1"/>
  <c r="F33" i="5"/>
  <c r="E33" i="5"/>
  <c r="I32" i="5"/>
  <c r="H32" i="5"/>
  <c r="L32" i="5" s="1"/>
  <c r="F32" i="5"/>
  <c r="E32" i="5"/>
  <c r="I31" i="5"/>
  <c r="H31" i="5"/>
  <c r="L31" i="5" s="1"/>
  <c r="F31" i="5"/>
  <c r="E31" i="5"/>
  <c r="I30" i="5"/>
  <c r="H30" i="5"/>
  <c r="L30" i="5" s="1"/>
  <c r="F30" i="5"/>
  <c r="E30" i="5"/>
  <c r="I29" i="5"/>
  <c r="H29" i="5"/>
  <c r="L29" i="5" s="1"/>
  <c r="F29" i="5"/>
  <c r="E29" i="5"/>
  <c r="I28" i="5"/>
  <c r="H28" i="5"/>
  <c r="L28" i="5" s="1"/>
  <c r="F28" i="5"/>
  <c r="E28" i="5"/>
  <c r="I27" i="5"/>
  <c r="H27" i="5"/>
  <c r="L27" i="5" s="1"/>
  <c r="F27" i="5"/>
  <c r="E27" i="5"/>
  <c r="I26" i="5"/>
  <c r="H26" i="5"/>
  <c r="L26" i="5" s="1"/>
  <c r="F26" i="5"/>
  <c r="E26" i="5"/>
  <c r="I25" i="5"/>
  <c r="H25" i="5"/>
  <c r="F25" i="5"/>
  <c r="E25" i="5"/>
  <c r="I24" i="5"/>
  <c r="H24" i="5"/>
  <c r="F24" i="5"/>
  <c r="E24" i="5"/>
  <c r="I23" i="5"/>
  <c r="H23" i="5"/>
  <c r="K23" i="5" s="1"/>
  <c r="F23" i="5"/>
  <c r="E23" i="5"/>
  <c r="I22" i="5"/>
  <c r="H22" i="5"/>
  <c r="F22" i="5"/>
  <c r="E22" i="5"/>
  <c r="I21" i="5"/>
  <c r="H21" i="5"/>
  <c r="K21" i="5" s="1"/>
  <c r="F21" i="5"/>
  <c r="E21" i="5"/>
  <c r="I20" i="5"/>
  <c r="H20" i="5"/>
  <c r="F20" i="5"/>
  <c r="E20" i="5"/>
  <c r="I19" i="5"/>
  <c r="H19" i="5"/>
  <c r="K19" i="5" s="1"/>
  <c r="F19" i="5"/>
  <c r="E19" i="5"/>
  <c r="I18" i="5"/>
  <c r="H18" i="5"/>
  <c r="F18" i="5"/>
  <c r="E18" i="5"/>
  <c r="I17" i="5"/>
  <c r="H17" i="5"/>
  <c r="K17" i="5" s="1"/>
  <c r="F17" i="5"/>
  <c r="E17" i="5"/>
  <c r="I16" i="5"/>
  <c r="H16" i="5"/>
  <c r="K16" i="5" s="1"/>
  <c r="F16" i="5"/>
  <c r="E16" i="5"/>
  <c r="I15" i="5"/>
  <c r="H15" i="5"/>
  <c r="L15" i="5" s="1"/>
  <c r="F15" i="5"/>
  <c r="E15" i="5"/>
  <c r="I14" i="5"/>
  <c r="H14" i="5"/>
  <c r="L14" i="5" s="1"/>
  <c r="F14" i="5"/>
  <c r="E14" i="5"/>
  <c r="I13" i="5"/>
  <c r="H13" i="5"/>
  <c r="L13" i="5" s="1"/>
  <c r="F13" i="5"/>
  <c r="E13" i="5"/>
  <c r="I12" i="5"/>
  <c r="H12" i="5"/>
  <c r="L12" i="5" s="1"/>
  <c r="F12" i="5"/>
  <c r="E12" i="5"/>
  <c r="I11" i="5"/>
  <c r="H11" i="5"/>
  <c r="L11" i="5" s="1"/>
  <c r="F11" i="5"/>
  <c r="E11" i="5"/>
  <c r="I10" i="5"/>
  <c r="H10" i="5"/>
  <c r="L10" i="5" s="1"/>
  <c r="F10" i="5"/>
  <c r="E10" i="5"/>
  <c r="I9" i="5"/>
  <c r="H9" i="5"/>
  <c r="L9" i="5" s="1"/>
  <c r="F9" i="5"/>
  <c r="E9" i="5"/>
  <c r="I8" i="5"/>
  <c r="H8" i="5"/>
  <c r="L8" i="5" s="1"/>
  <c r="F8" i="5"/>
  <c r="E8" i="5"/>
  <c r="I7" i="5"/>
  <c r="H7" i="5"/>
  <c r="K7" i="5" s="1"/>
  <c r="F7" i="5"/>
  <c r="E7" i="5"/>
  <c r="I6" i="5"/>
  <c r="H6" i="5"/>
  <c r="L6" i="5" s="1"/>
  <c r="F6" i="5"/>
  <c r="E6" i="5"/>
  <c r="I5" i="5"/>
  <c r="H5" i="5"/>
  <c r="L5" i="5" s="1"/>
  <c r="F5" i="5"/>
  <c r="E5" i="5"/>
  <c r="I4" i="5"/>
  <c r="H4" i="5"/>
  <c r="L4" i="5" s="1"/>
  <c r="F4" i="5"/>
  <c r="E4" i="5"/>
  <c r="I3" i="5"/>
  <c r="H3" i="5"/>
  <c r="L3" i="5" s="1"/>
  <c r="F3" i="5"/>
  <c r="E3" i="5"/>
  <c r="I2" i="5"/>
  <c r="H2" i="5"/>
  <c r="D9" i="2" s="1"/>
  <c r="F2" i="5"/>
  <c r="E2" i="5"/>
  <c r="AT124" i="1"/>
  <c r="AN124" i="1"/>
  <c r="AC124" i="1"/>
  <c r="V124" i="1"/>
  <c r="AD124" i="1" s="1"/>
  <c r="AE124" i="1" s="1"/>
  <c r="AF124" i="1" s="1"/>
  <c r="U124" i="1"/>
  <c r="G115" i="5" s="1"/>
  <c r="AX123" i="1"/>
  <c r="AY123" i="1" s="1"/>
  <c r="AT123" i="1"/>
  <c r="AN123" i="1"/>
  <c r="AC123" i="1"/>
  <c r="V123" i="1"/>
  <c r="W123" i="1" s="1"/>
  <c r="U123" i="1"/>
  <c r="G114" i="5" s="1"/>
  <c r="AT122" i="1"/>
  <c r="AN122" i="1"/>
  <c r="AC122" i="1"/>
  <c r="V122" i="1"/>
  <c r="AD122" i="1" s="1"/>
  <c r="AE122" i="1" s="1"/>
  <c r="AF122" i="1" s="1"/>
  <c r="U122" i="1"/>
  <c r="G113" i="5" s="1"/>
  <c r="AX121" i="1"/>
  <c r="AY121" i="1" s="1"/>
  <c r="AT121" i="1"/>
  <c r="AN121" i="1"/>
  <c r="AC121" i="1"/>
  <c r="V121" i="1"/>
  <c r="W121" i="1" s="1"/>
  <c r="U121" i="1"/>
  <c r="G112" i="5" s="1"/>
  <c r="AT120" i="1"/>
  <c r="AN120" i="1"/>
  <c r="AC120" i="1"/>
  <c r="V120" i="1"/>
  <c r="AD120" i="1" s="1"/>
  <c r="U120" i="1"/>
  <c r="G111" i="5" s="1"/>
  <c r="AX119" i="1"/>
  <c r="AY119" i="1" s="1"/>
  <c r="AT119" i="1"/>
  <c r="AN119" i="1"/>
  <c r="AC119" i="1"/>
  <c r="V119" i="1"/>
  <c r="AD119" i="1" s="1"/>
  <c r="U119" i="1"/>
  <c r="G110" i="5" s="1"/>
  <c r="AT118" i="1"/>
  <c r="AN118" i="1"/>
  <c r="AC118" i="1"/>
  <c r="V118" i="1"/>
  <c r="AD118" i="1" s="1"/>
  <c r="U118" i="1"/>
  <c r="G109" i="5" s="1"/>
  <c r="AX117" i="1"/>
  <c r="AY117" i="1" s="1"/>
  <c r="AT117" i="1"/>
  <c r="AN117" i="1"/>
  <c r="AC117" i="1"/>
  <c r="V117" i="1"/>
  <c r="AD117" i="1" s="1"/>
  <c r="U117" i="1"/>
  <c r="G108" i="5" s="1"/>
  <c r="AX116" i="1"/>
  <c r="AY116" i="1" s="1"/>
  <c r="AT116" i="1"/>
  <c r="AN116" i="1"/>
  <c r="AC116" i="1"/>
  <c r="V116" i="1"/>
  <c r="U116" i="1"/>
  <c r="G107" i="5" s="1"/>
  <c r="AT115" i="1"/>
  <c r="AN115" i="1"/>
  <c r="AC115" i="1"/>
  <c r="V115" i="1"/>
  <c r="AD115" i="1" s="1"/>
  <c r="U115" i="1"/>
  <c r="G106" i="5" s="1"/>
  <c r="AT114" i="1"/>
  <c r="AN114" i="1"/>
  <c r="AC114" i="1"/>
  <c r="V114" i="1"/>
  <c r="AD114" i="1" s="1"/>
  <c r="U114" i="1"/>
  <c r="G105" i="5" s="1"/>
  <c r="AX113" i="1"/>
  <c r="AY113" i="1" s="1"/>
  <c r="AT113" i="1"/>
  <c r="AN113" i="1"/>
  <c r="AC113" i="1"/>
  <c r="V113" i="1"/>
  <c r="W113" i="1" s="1"/>
  <c r="U113" i="1"/>
  <c r="G104" i="5" s="1"/>
  <c r="AT112" i="1"/>
  <c r="AN112" i="1"/>
  <c r="AC112" i="1"/>
  <c r="V112" i="1"/>
  <c r="W112" i="1" s="1"/>
  <c r="U112" i="1"/>
  <c r="G103" i="5" s="1"/>
  <c r="AT111" i="1"/>
  <c r="AN111" i="1"/>
  <c r="AC111" i="1"/>
  <c r="V111" i="1"/>
  <c r="AD111" i="1" s="1"/>
  <c r="AE111" i="1" s="1"/>
  <c r="AG111" i="1" s="1"/>
  <c r="AH111" i="1" s="1"/>
  <c r="U111" i="1"/>
  <c r="G102" i="5" s="1"/>
  <c r="AX110" i="1"/>
  <c r="AY110" i="1" s="1"/>
  <c r="AT110" i="1"/>
  <c r="AN110" i="1"/>
  <c r="AC110" i="1"/>
  <c r="V110" i="1"/>
  <c r="AD110" i="1" s="1"/>
  <c r="AE110" i="1" s="1"/>
  <c r="AF110" i="1" s="1"/>
  <c r="U110" i="1"/>
  <c r="G101" i="5" s="1"/>
  <c r="AT109" i="1"/>
  <c r="AN109" i="1"/>
  <c r="AC109" i="1"/>
  <c r="V109" i="1"/>
  <c r="AD109" i="1" s="1"/>
  <c r="AE109" i="1" s="1"/>
  <c r="U109" i="1"/>
  <c r="G100" i="5" s="1"/>
  <c r="AT108" i="1"/>
  <c r="AN108" i="1"/>
  <c r="AC108" i="1"/>
  <c r="V108" i="1"/>
  <c r="W108" i="1" s="1"/>
  <c r="U108" i="1"/>
  <c r="G99" i="5" s="1"/>
  <c r="AX107" i="1"/>
  <c r="AY107" i="1" s="1"/>
  <c r="AT107" i="1"/>
  <c r="AN107" i="1"/>
  <c r="AC107" i="1"/>
  <c r="V107" i="1"/>
  <c r="U107" i="1"/>
  <c r="G98" i="5" s="1"/>
  <c r="AT106" i="1"/>
  <c r="AN106" i="1"/>
  <c r="AC106" i="1"/>
  <c r="V106" i="1"/>
  <c r="U106" i="1"/>
  <c r="G97" i="5" s="1"/>
  <c r="AT105" i="1"/>
  <c r="AN105" i="1"/>
  <c r="AC105" i="1"/>
  <c r="V105" i="1"/>
  <c r="U105" i="1"/>
  <c r="G96" i="5" s="1"/>
  <c r="AX104" i="1"/>
  <c r="AY104" i="1" s="1"/>
  <c r="AT104" i="1"/>
  <c r="AN104" i="1"/>
  <c r="AC104" i="1"/>
  <c r="V104" i="1"/>
  <c r="AD104" i="1" s="1"/>
  <c r="AE104" i="1" s="1"/>
  <c r="U104" i="1"/>
  <c r="G95" i="5" s="1"/>
  <c r="AT103" i="1"/>
  <c r="AN103" i="1"/>
  <c r="AC103" i="1"/>
  <c r="V103" i="1"/>
  <c r="W103" i="1" s="1"/>
  <c r="U103" i="1"/>
  <c r="G94" i="5" s="1"/>
  <c r="AT102" i="1"/>
  <c r="AN102" i="1"/>
  <c r="AC102" i="1"/>
  <c r="V102" i="1"/>
  <c r="AD102" i="1" s="1"/>
  <c r="AE102" i="1" s="1"/>
  <c r="U102" i="1"/>
  <c r="G93" i="5" s="1"/>
  <c r="AX101" i="1"/>
  <c r="AY101" i="1" s="1"/>
  <c r="AT101" i="1"/>
  <c r="AN101" i="1"/>
  <c r="AC101" i="1"/>
  <c r="V101" i="1"/>
  <c r="U101" i="1"/>
  <c r="G92" i="5" s="1"/>
  <c r="AT100" i="1"/>
  <c r="AN100" i="1"/>
  <c r="AC100" i="1"/>
  <c r="V100" i="1"/>
  <c r="U100" i="1"/>
  <c r="G91" i="5" s="1"/>
  <c r="AT99" i="1"/>
  <c r="AN99" i="1"/>
  <c r="AC99" i="1"/>
  <c r="V99" i="1"/>
  <c r="U99" i="1"/>
  <c r="G90" i="5" s="1"/>
  <c r="AX98" i="1"/>
  <c r="AY98" i="1" s="1"/>
  <c r="AT98" i="1"/>
  <c r="AN98" i="1"/>
  <c r="AC98" i="1"/>
  <c r="V98" i="1"/>
  <c r="W98" i="1" s="1"/>
  <c r="U98" i="1"/>
  <c r="G89" i="5" s="1"/>
  <c r="AT97" i="1"/>
  <c r="AN97" i="1"/>
  <c r="AC97" i="1"/>
  <c r="V97" i="1"/>
  <c r="AD97" i="1" s="1"/>
  <c r="AE97" i="1" s="1"/>
  <c r="U97" i="1"/>
  <c r="G88" i="5" s="1"/>
  <c r="AT96" i="1"/>
  <c r="AN96" i="1"/>
  <c r="AC96" i="1"/>
  <c r="V96" i="1"/>
  <c r="AD96" i="1" s="1"/>
  <c r="AE96" i="1" s="1"/>
  <c r="U96" i="1"/>
  <c r="G87" i="5" s="1"/>
  <c r="AX95" i="1"/>
  <c r="AY95" i="1" s="1"/>
  <c r="AT95" i="1"/>
  <c r="AN95" i="1"/>
  <c r="AC95" i="1"/>
  <c r="V95" i="1"/>
  <c r="U95" i="1"/>
  <c r="G86" i="5" s="1"/>
  <c r="AT94" i="1"/>
  <c r="AN94" i="1"/>
  <c r="AC94" i="1"/>
  <c r="V94" i="1"/>
  <c r="U94" i="1"/>
  <c r="G85" i="5" s="1"/>
  <c r="AT93" i="1"/>
  <c r="AN93" i="1"/>
  <c r="AC93" i="1"/>
  <c r="V93" i="1"/>
  <c r="U93" i="1"/>
  <c r="G84" i="5" s="1"/>
  <c r="AX92" i="1"/>
  <c r="AY92" i="1" s="1"/>
  <c r="AT92" i="1"/>
  <c r="AN92" i="1"/>
  <c r="AC92" i="1"/>
  <c r="V92" i="1"/>
  <c r="W92" i="1" s="1"/>
  <c r="U92" i="1"/>
  <c r="G83" i="5" s="1"/>
  <c r="AT91" i="1"/>
  <c r="AN91" i="1"/>
  <c r="AC91" i="1"/>
  <c r="V91" i="1"/>
  <c r="AD91" i="1" s="1"/>
  <c r="AE91" i="1" s="1"/>
  <c r="U91" i="1"/>
  <c r="G82" i="5" s="1"/>
  <c r="AT90" i="1"/>
  <c r="AN90" i="1"/>
  <c r="AC90" i="1"/>
  <c r="V90" i="1"/>
  <c r="AD90" i="1" s="1"/>
  <c r="AE90" i="1" s="1"/>
  <c r="U90" i="1"/>
  <c r="G81" i="5" s="1"/>
  <c r="AX89" i="1"/>
  <c r="AY89" i="1" s="1"/>
  <c r="AT89" i="1"/>
  <c r="AN89" i="1"/>
  <c r="AC89" i="1"/>
  <c r="V89" i="1"/>
  <c r="U89" i="1"/>
  <c r="G80" i="5" s="1"/>
  <c r="AT88" i="1"/>
  <c r="AN88" i="1"/>
  <c r="AC88" i="1"/>
  <c r="V88" i="1"/>
  <c r="U88" i="1"/>
  <c r="G79" i="5" s="1"/>
  <c r="AT87" i="1"/>
  <c r="AN87" i="1"/>
  <c r="AC87" i="1"/>
  <c r="V87" i="1"/>
  <c r="U87" i="1"/>
  <c r="G78" i="5" s="1"/>
  <c r="AX86" i="1"/>
  <c r="AY86" i="1" s="1"/>
  <c r="AT86" i="1"/>
  <c r="AN86" i="1"/>
  <c r="AC86" i="1"/>
  <c r="V86" i="1"/>
  <c r="AD86" i="1" s="1"/>
  <c r="AE86" i="1" s="1"/>
  <c r="U86" i="1"/>
  <c r="G77" i="5" s="1"/>
  <c r="AT85" i="1"/>
  <c r="AN85" i="1"/>
  <c r="AC85" i="1"/>
  <c r="V85" i="1"/>
  <c r="AD85" i="1" s="1"/>
  <c r="AE85" i="1" s="1"/>
  <c r="U85" i="1"/>
  <c r="G76" i="5" s="1"/>
  <c r="AT84" i="1"/>
  <c r="AN84" i="1"/>
  <c r="AC84" i="1"/>
  <c r="V84" i="1"/>
  <c r="W84" i="1" s="1"/>
  <c r="U84" i="1"/>
  <c r="G75" i="5" s="1"/>
  <c r="AX83" i="1"/>
  <c r="AY83" i="1" s="1"/>
  <c r="AT83" i="1"/>
  <c r="AN83" i="1"/>
  <c r="AC83" i="1"/>
  <c r="V83" i="1"/>
  <c r="W83" i="1" s="1"/>
  <c r="U83" i="1"/>
  <c r="G74" i="5" s="1"/>
  <c r="AT82" i="1"/>
  <c r="AN82" i="1"/>
  <c r="AC82" i="1"/>
  <c r="V82" i="1"/>
  <c r="W82" i="1" s="1"/>
  <c r="U82" i="1"/>
  <c r="G73" i="5" s="1"/>
  <c r="AT81" i="1"/>
  <c r="AN81" i="1"/>
  <c r="AC81" i="1"/>
  <c r="V81" i="1"/>
  <c r="W81" i="1" s="1"/>
  <c r="U81" i="1"/>
  <c r="G72" i="5" s="1"/>
  <c r="AT80" i="1"/>
  <c r="AN80" i="1"/>
  <c r="AC80" i="1"/>
  <c r="V80" i="1"/>
  <c r="W80" i="1" s="1"/>
  <c r="U80" i="1"/>
  <c r="G71" i="5" s="1"/>
  <c r="AT79" i="1"/>
  <c r="AN79" i="1"/>
  <c r="AC79" i="1"/>
  <c r="V79" i="1"/>
  <c r="W79" i="1" s="1"/>
  <c r="U79" i="1"/>
  <c r="G70" i="5" s="1"/>
  <c r="AX78" i="1"/>
  <c r="AY78" i="1" s="1"/>
  <c r="AT78" i="1"/>
  <c r="AN78" i="1"/>
  <c r="AC78" i="1"/>
  <c r="V78" i="1"/>
  <c r="AD78" i="1" s="1"/>
  <c r="AE78" i="1" s="1"/>
  <c r="U78" i="1"/>
  <c r="G69" i="5" s="1"/>
  <c r="AT77" i="1"/>
  <c r="AN77" i="1"/>
  <c r="AC77" i="1"/>
  <c r="V77" i="1"/>
  <c r="AD77" i="1" s="1"/>
  <c r="AE77" i="1" s="1"/>
  <c r="U77" i="1"/>
  <c r="G68" i="5" s="1"/>
  <c r="AT76" i="1"/>
  <c r="AN76" i="1"/>
  <c r="AC76" i="1"/>
  <c r="V76" i="1"/>
  <c r="W76" i="1" s="1"/>
  <c r="U76" i="1"/>
  <c r="G67" i="5" s="1"/>
  <c r="AX75" i="1"/>
  <c r="AY75" i="1" s="1"/>
  <c r="AT75" i="1"/>
  <c r="AN75" i="1"/>
  <c r="AC75" i="1"/>
  <c r="V75" i="1"/>
  <c r="W75" i="1" s="1"/>
  <c r="U75" i="1"/>
  <c r="G66" i="5" s="1"/>
  <c r="AT74" i="1"/>
  <c r="AN74" i="1"/>
  <c r="AC74" i="1"/>
  <c r="V74" i="1"/>
  <c r="W74" i="1" s="1"/>
  <c r="U74" i="1"/>
  <c r="G65" i="5" s="1"/>
  <c r="AT73" i="1"/>
  <c r="AN73" i="1"/>
  <c r="AC73" i="1"/>
  <c r="V73" i="1"/>
  <c r="W73" i="1" s="1"/>
  <c r="U73" i="1"/>
  <c r="G64" i="5" s="1"/>
  <c r="AX72" i="1"/>
  <c r="AY72" i="1" s="1"/>
  <c r="AT72" i="1"/>
  <c r="AN72" i="1"/>
  <c r="AC72" i="1"/>
  <c r="V72" i="1"/>
  <c r="W72" i="1" s="1"/>
  <c r="U72" i="1"/>
  <c r="G63" i="5" s="1"/>
  <c r="AX71" i="1"/>
  <c r="AY71" i="1" s="1"/>
  <c r="AT71" i="1"/>
  <c r="AN71" i="1"/>
  <c r="AC71" i="1"/>
  <c r="V71" i="1"/>
  <c r="W71" i="1" s="1"/>
  <c r="U71" i="1"/>
  <c r="G62" i="5" s="1"/>
  <c r="AX70" i="1"/>
  <c r="AY70" i="1" s="1"/>
  <c r="AT70" i="1"/>
  <c r="AN70" i="1"/>
  <c r="AC70" i="1"/>
  <c r="V70" i="1"/>
  <c r="W70" i="1" s="1"/>
  <c r="U70" i="1"/>
  <c r="G61" i="5" s="1"/>
  <c r="AX69" i="1"/>
  <c r="AY69" i="1" s="1"/>
  <c r="AT69" i="1"/>
  <c r="AN69" i="1"/>
  <c r="AC69" i="1"/>
  <c r="V69" i="1"/>
  <c r="AD69" i="1" s="1"/>
  <c r="AE69" i="1" s="1"/>
  <c r="AG69" i="1" s="1"/>
  <c r="AH69" i="1" s="1"/>
  <c r="U69" i="1"/>
  <c r="G60" i="5" s="1"/>
  <c r="AT68" i="1"/>
  <c r="AN68" i="1"/>
  <c r="AC68" i="1"/>
  <c r="V68" i="1"/>
  <c r="W68" i="1" s="1"/>
  <c r="Y68" i="1" s="1"/>
  <c r="Z68" i="1" s="1"/>
  <c r="U68" i="1"/>
  <c r="G59" i="5" s="1"/>
  <c r="AT67" i="1"/>
  <c r="AN67" i="1"/>
  <c r="AC67" i="1"/>
  <c r="V67" i="1"/>
  <c r="W67" i="1" s="1"/>
  <c r="Y67" i="1" s="1"/>
  <c r="Z67" i="1" s="1"/>
  <c r="U67" i="1"/>
  <c r="G58" i="5" s="1"/>
  <c r="AX66" i="1"/>
  <c r="AY66" i="1" s="1"/>
  <c r="AT66" i="1"/>
  <c r="AN66" i="1"/>
  <c r="AC66" i="1"/>
  <c r="V66" i="1"/>
  <c r="AD66" i="1" s="1"/>
  <c r="U66" i="1"/>
  <c r="G57" i="5" s="1"/>
  <c r="AT65" i="1"/>
  <c r="AN65" i="1"/>
  <c r="AC65" i="1"/>
  <c r="V65" i="1"/>
  <c r="W65" i="1" s="1"/>
  <c r="Y65" i="1" s="1"/>
  <c r="Z65" i="1" s="1"/>
  <c r="U65" i="1"/>
  <c r="G56" i="5" s="1"/>
  <c r="AX64" i="1"/>
  <c r="AY64" i="1" s="1"/>
  <c r="AT64" i="1"/>
  <c r="AN64" i="1"/>
  <c r="AC64" i="1"/>
  <c r="V64" i="1"/>
  <c r="W64" i="1" s="1"/>
  <c r="Y64" i="1" s="1"/>
  <c r="Z64" i="1" s="1"/>
  <c r="U64" i="1"/>
  <c r="G55" i="5" s="1"/>
  <c r="AX63" i="1"/>
  <c r="AY63" i="1" s="1"/>
  <c r="AT63" i="1"/>
  <c r="AN63" i="1"/>
  <c r="AC63" i="1"/>
  <c r="V63" i="1"/>
  <c r="AD63" i="1" s="1"/>
  <c r="AE63" i="1" s="1"/>
  <c r="AF63" i="1" s="1"/>
  <c r="U63" i="1"/>
  <c r="G54" i="5" s="1"/>
  <c r="AX62" i="1"/>
  <c r="AY62" i="1" s="1"/>
  <c r="AT62" i="1"/>
  <c r="AN62" i="1"/>
  <c r="AC62" i="1"/>
  <c r="V62" i="1"/>
  <c r="AD62" i="1" s="1"/>
  <c r="AE62" i="1" s="1"/>
  <c r="AF62" i="1" s="1"/>
  <c r="U62" i="1"/>
  <c r="G53" i="5" s="1"/>
  <c r="AX61" i="1"/>
  <c r="AY61" i="1" s="1"/>
  <c r="AT61" i="1"/>
  <c r="AN61" i="1"/>
  <c r="AC61" i="1"/>
  <c r="V61" i="1"/>
  <c r="AD61" i="1" s="1"/>
  <c r="AE61" i="1" s="1"/>
  <c r="AF61" i="1" s="1"/>
  <c r="U61" i="1"/>
  <c r="G52" i="5" s="1"/>
  <c r="AT60" i="1"/>
  <c r="AN60" i="1"/>
  <c r="AC60" i="1"/>
  <c r="V60" i="1"/>
  <c r="AE60" i="1" s="1"/>
  <c r="U60" i="1"/>
  <c r="G51" i="5" s="1"/>
  <c r="AT59" i="1"/>
  <c r="AN59" i="1"/>
  <c r="AC59" i="1"/>
  <c r="AD59" i="1"/>
  <c r="AE59" i="1" s="1"/>
  <c r="U59" i="1"/>
  <c r="G50" i="5" s="1"/>
  <c r="AT58" i="1"/>
  <c r="AN58" i="1"/>
  <c r="AC58" i="1"/>
  <c r="AD58" i="1"/>
  <c r="AE58" i="1" s="1"/>
  <c r="U58" i="1"/>
  <c r="G49" i="5" s="1"/>
  <c r="AT57" i="1"/>
  <c r="AN57" i="1"/>
  <c r="AD57" i="1"/>
  <c r="AE57" i="1" s="1"/>
  <c r="AC57" i="1"/>
  <c r="W57" i="1"/>
  <c r="U57" i="1"/>
  <c r="G48" i="5" s="1"/>
  <c r="AT56" i="1"/>
  <c r="AN56" i="1"/>
  <c r="AC56" i="1"/>
  <c r="V56" i="1"/>
  <c r="AD56" i="1" s="1"/>
  <c r="AE56" i="1" s="1"/>
  <c r="U56" i="1"/>
  <c r="G47" i="5" s="1"/>
  <c r="AT55" i="1"/>
  <c r="AN55" i="1"/>
  <c r="AC55" i="1"/>
  <c r="V55" i="1"/>
  <c r="AD55" i="1" s="1"/>
  <c r="AE55" i="1" s="1"/>
  <c r="U55" i="1"/>
  <c r="G46" i="5" s="1"/>
  <c r="AX54" i="1"/>
  <c r="AY54" i="1" s="1"/>
  <c r="AT54" i="1"/>
  <c r="AN54" i="1"/>
  <c r="AC54" i="1"/>
  <c r="V54" i="1"/>
  <c r="AD54" i="1" s="1"/>
  <c r="U54" i="1"/>
  <c r="G45" i="5" s="1"/>
  <c r="AT53" i="1"/>
  <c r="AN53" i="1"/>
  <c r="AC53" i="1"/>
  <c r="V53" i="1"/>
  <c r="AD53" i="1" s="1"/>
  <c r="U53" i="1"/>
  <c r="G44" i="5" s="1"/>
  <c r="AT52" i="1"/>
  <c r="AN52" i="1"/>
  <c r="AC52" i="1"/>
  <c r="V52" i="1"/>
  <c r="AD52" i="1" s="1"/>
  <c r="U52" i="1"/>
  <c r="G43" i="5" s="1"/>
  <c r="AT51" i="1"/>
  <c r="AN51" i="1"/>
  <c r="AC51" i="1"/>
  <c r="V51" i="1"/>
  <c r="AD51" i="1" s="1"/>
  <c r="U51" i="1"/>
  <c r="G42" i="5" s="1"/>
  <c r="AT50" i="1"/>
  <c r="AN50" i="1"/>
  <c r="AC50" i="1"/>
  <c r="V50" i="1"/>
  <c r="AD50" i="1" s="1"/>
  <c r="U50" i="1"/>
  <c r="G41" i="5" s="1"/>
  <c r="AX49" i="1"/>
  <c r="AY49" i="1" s="1"/>
  <c r="AT49" i="1"/>
  <c r="AN49" i="1"/>
  <c r="AC49" i="1"/>
  <c r="V49" i="1"/>
  <c r="AD49" i="1" s="1"/>
  <c r="U49" i="1"/>
  <c r="G40" i="5" s="1"/>
  <c r="AT48" i="1"/>
  <c r="AN48" i="1"/>
  <c r="AC48" i="1"/>
  <c r="V48" i="1"/>
  <c r="AD48" i="1" s="1"/>
  <c r="U48" i="1"/>
  <c r="G39" i="5" s="1"/>
  <c r="AT47" i="1"/>
  <c r="AN47" i="1"/>
  <c r="AC47" i="1"/>
  <c r="V47" i="1"/>
  <c r="AD47" i="1" s="1"/>
  <c r="AE47" i="1" s="1"/>
  <c r="U47" i="1"/>
  <c r="G38" i="5" s="1"/>
  <c r="AX46" i="1"/>
  <c r="AY46" i="1" s="1"/>
  <c r="AT46" i="1"/>
  <c r="AN46" i="1"/>
  <c r="AC46" i="1"/>
  <c r="V46" i="1"/>
  <c r="AD46" i="1" s="1"/>
  <c r="U46" i="1"/>
  <c r="G37" i="5" s="1"/>
  <c r="AT45" i="1"/>
  <c r="AN45" i="1"/>
  <c r="AC45" i="1"/>
  <c r="V45" i="1"/>
  <c r="AD45" i="1" s="1"/>
  <c r="AE45" i="1" s="1"/>
  <c r="U45" i="1"/>
  <c r="G36" i="5" s="1"/>
  <c r="AT44" i="1"/>
  <c r="AN44" i="1"/>
  <c r="AC44" i="1"/>
  <c r="V44" i="1"/>
  <c r="AD44" i="1" s="1"/>
  <c r="AE44" i="1" s="1"/>
  <c r="U44" i="1"/>
  <c r="G35" i="5" s="1"/>
  <c r="AT43" i="1"/>
  <c r="AN43" i="1"/>
  <c r="AC43" i="1"/>
  <c r="V43" i="1"/>
  <c r="W43" i="1" s="1"/>
  <c r="U43" i="1"/>
  <c r="G34" i="5" s="1"/>
  <c r="AT42" i="1"/>
  <c r="AN42" i="1"/>
  <c r="AC42" i="1"/>
  <c r="V42" i="1"/>
  <c r="AD42" i="1" s="1"/>
  <c r="AE42" i="1" s="1"/>
  <c r="U42" i="1"/>
  <c r="G33" i="5" s="1"/>
  <c r="AT41" i="1"/>
  <c r="AN41" i="1"/>
  <c r="AC41" i="1"/>
  <c r="V41" i="1"/>
  <c r="AD41" i="1" s="1"/>
  <c r="AE41" i="1" s="1"/>
  <c r="U41" i="1"/>
  <c r="G32" i="5" s="1"/>
  <c r="AX40" i="1"/>
  <c r="AY40" i="1" s="1"/>
  <c r="AT40" i="1"/>
  <c r="AN40" i="1"/>
  <c r="AC40" i="1"/>
  <c r="V40" i="1"/>
  <c r="AD40" i="1" s="1"/>
  <c r="AE40" i="1" s="1"/>
  <c r="U40" i="1"/>
  <c r="G31" i="5" s="1"/>
  <c r="AT39" i="1"/>
  <c r="AN39" i="1"/>
  <c r="AC39" i="1"/>
  <c r="V39" i="1"/>
  <c r="AD39" i="1" s="1"/>
  <c r="AE39" i="1" s="1"/>
  <c r="U39" i="1"/>
  <c r="G30" i="5" s="1"/>
  <c r="AT38" i="1"/>
  <c r="AN38" i="1"/>
  <c r="AC38" i="1"/>
  <c r="V38" i="1"/>
  <c r="AD38" i="1" s="1"/>
  <c r="AE38" i="1" s="1"/>
  <c r="U38" i="1"/>
  <c r="G29" i="5" s="1"/>
  <c r="AT37" i="1"/>
  <c r="AN37" i="1"/>
  <c r="AC37" i="1"/>
  <c r="V37" i="1"/>
  <c r="AD37" i="1" s="1"/>
  <c r="AE37" i="1" s="1"/>
  <c r="U37" i="1"/>
  <c r="G28" i="5" s="1"/>
  <c r="AT36" i="1"/>
  <c r="AN36" i="1"/>
  <c r="AC36" i="1"/>
  <c r="V36" i="1"/>
  <c r="AD36" i="1" s="1"/>
  <c r="AE36" i="1" s="1"/>
  <c r="U36" i="1"/>
  <c r="G27" i="5" s="1"/>
  <c r="AT35" i="1"/>
  <c r="AN35" i="1"/>
  <c r="AC35" i="1"/>
  <c r="V35" i="1"/>
  <c r="AD35" i="1" s="1"/>
  <c r="AE35" i="1" s="1"/>
  <c r="U35" i="1"/>
  <c r="G26" i="5" s="1"/>
  <c r="AX34" i="1"/>
  <c r="AY34" i="1" s="1"/>
  <c r="AT34" i="1"/>
  <c r="AN34" i="1"/>
  <c r="AC34" i="1"/>
  <c r="V34" i="1"/>
  <c r="AD34" i="1" s="1"/>
  <c r="AE34" i="1" s="1"/>
  <c r="U34" i="1"/>
  <c r="G25" i="5" s="1"/>
  <c r="AT33" i="1"/>
  <c r="AN33" i="1"/>
  <c r="AC33" i="1"/>
  <c r="V33" i="1"/>
  <c r="W33" i="1" s="1"/>
  <c r="U33" i="1"/>
  <c r="G24" i="5" s="1"/>
  <c r="AT32" i="1"/>
  <c r="AN32" i="1"/>
  <c r="AC32" i="1"/>
  <c r="V32" i="1"/>
  <c r="AD32" i="1" s="1"/>
  <c r="AE32" i="1" s="1"/>
  <c r="AF32" i="1" s="1"/>
  <c r="U32" i="1"/>
  <c r="G23" i="5" s="1"/>
  <c r="AT31" i="1"/>
  <c r="AN31" i="1"/>
  <c r="AC31" i="1"/>
  <c r="V31" i="1"/>
  <c r="AD31" i="1" s="1"/>
  <c r="AE31" i="1" s="1"/>
  <c r="AF31" i="1" s="1"/>
  <c r="U31" i="1"/>
  <c r="G22" i="5" s="1"/>
  <c r="AX30" i="1"/>
  <c r="AY30" i="1" s="1"/>
  <c r="AT30" i="1"/>
  <c r="AN30" i="1"/>
  <c r="AC30" i="1"/>
  <c r="V30" i="1"/>
  <c r="AD30" i="1" s="1"/>
  <c r="AE30" i="1" s="1"/>
  <c r="AF30" i="1" s="1"/>
  <c r="U30" i="1"/>
  <c r="G21" i="5" s="1"/>
  <c r="AT29" i="1"/>
  <c r="AN29" i="1"/>
  <c r="AC29" i="1"/>
  <c r="V29" i="1"/>
  <c r="AD29" i="1" s="1"/>
  <c r="AE29" i="1" s="1"/>
  <c r="AF29" i="1" s="1"/>
  <c r="U29" i="1"/>
  <c r="G20" i="5" s="1"/>
  <c r="AT28" i="1"/>
  <c r="AN28" i="1"/>
  <c r="AC28" i="1"/>
  <c r="V28" i="1"/>
  <c r="AD28" i="1" s="1"/>
  <c r="AE28" i="1" s="1"/>
  <c r="AF28" i="1" s="1"/>
  <c r="U28" i="1"/>
  <c r="G19" i="5" s="1"/>
  <c r="AT27" i="1"/>
  <c r="AN27" i="1"/>
  <c r="AC27" i="1"/>
  <c r="V27" i="1"/>
  <c r="W27" i="1" s="1"/>
  <c r="U27" i="1"/>
  <c r="G18" i="5" s="1"/>
  <c r="AT26" i="1"/>
  <c r="AN26" i="1"/>
  <c r="AC26" i="1"/>
  <c r="AD26" i="1"/>
  <c r="AE26" i="1" s="1"/>
  <c r="AF26" i="1" s="1"/>
  <c r="U26" i="1"/>
  <c r="G17" i="5" s="1"/>
  <c r="AX25" i="1"/>
  <c r="AY25" i="1" s="1"/>
  <c r="AT25" i="1"/>
  <c r="AN25" i="1"/>
  <c r="AC25" i="1"/>
  <c r="V25" i="1"/>
  <c r="W25" i="1" s="1"/>
  <c r="U25" i="1"/>
  <c r="G16" i="5" s="1"/>
  <c r="AT24" i="1"/>
  <c r="AN24" i="1"/>
  <c r="AC24" i="1"/>
  <c r="V24" i="1"/>
  <c r="W24" i="1" s="1"/>
  <c r="U24" i="1"/>
  <c r="G15" i="5" s="1"/>
  <c r="AT23" i="1"/>
  <c r="AN23" i="1"/>
  <c r="AC23" i="1"/>
  <c r="V23" i="1"/>
  <c r="W23" i="1" s="1"/>
  <c r="U23" i="1"/>
  <c r="G14" i="5" s="1"/>
  <c r="AT22" i="1"/>
  <c r="AN22" i="1"/>
  <c r="AC22" i="1"/>
  <c r="V22" i="1"/>
  <c r="W22" i="1" s="1"/>
  <c r="U22" i="1"/>
  <c r="G13" i="5" s="1"/>
  <c r="AX21" i="1"/>
  <c r="AY21" i="1" s="1"/>
  <c r="AT21" i="1"/>
  <c r="AN21" i="1"/>
  <c r="AC21" i="1"/>
  <c r="V21" i="1"/>
  <c r="AD21" i="1" s="1"/>
  <c r="AE21" i="1" s="1"/>
  <c r="U21" i="1"/>
  <c r="G12" i="5" s="1"/>
  <c r="AT20" i="1"/>
  <c r="AN20" i="1"/>
  <c r="AC20" i="1"/>
  <c r="V20" i="1"/>
  <c r="AD20" i="1" s="1"/>
  <c r="AE20" i="1" s="1"/>
  <c r="U20" i="1"/>
  <c r="G11" i="5" s="1"/>
  <c r="AT19" i="1"/>
  <c r="AN19" i="1"/>
  <c r="AC19" i="1"/>
  <c r="V19" i="1"/>
  <c r="AD19" i="1" s="1"/>
  <c r="AE19" i="1" s="1"/>
  <c r="U19" i="1"/>
  <c r="G10" i="5" s="1"/>
  <c r="AT18" i="1"/>
  <c r="AN18" i="1"/>
  <c r="AC18" i="1"/>
  <c r="V18" i="1"/>
  <c r="AD18" i="1" s="1"/>
  <c r="AE18" i="1" s="1"/>
  <c r="U18" i="1"/>
  <c r="G9" i="5" s="1"/>
  <c r="AT17" i="1"/>
  <c r="AN17" i="1"/>
  <c r="AC17" i="1"/>
  <c r="V17" i="1"/>
  <c r="AD17" i="1" s="1"/>
  <c r="AE17" i="1" s="1"/>
  <c r="U17" i="1"/>
  <c r="G8" i="5" s="1"/>
  <c r="AX16" i="1"/>
  <c r="AY16" i="1" s="1"/>
  <c r="AT16" i="1"/>
  <c r="AN16" i="1"/>
  <c r="AC16" i="1"/>
  <c r="V16" i="1"/>
  <c r="W16" i="1" s="1"/>
  <c r="U16" i="1"/>
  <c r="G7" i="5" s="1"/>
  <c r="AX15" i="1"/>
  <c r="AY15" i="1" s="1"/>
  <c r="AT15" i="1"/>
  <c r="AN15" i="1"/>
  <c r="AC15" i="1"/>
  <c r="V15" i="1"/>
  <c r="AD15" i="1" s="1"/>
  <c r="AE15" i="1" s="1"/>
  <c r="U15" i="1"/>
  <c r="G6" i="5" s="1"/>
  <c r="AT14" i="1"/>
  <c r="AN14" i="1"/>
  <c r="AC14" i="1"/>
  <c r="V14" i="1"/>
  <c r="AD14" i="1" s="1"/>
  <c r="AE14" i="1" s="1"/>
  <c r="U14" i="1"/>
  <c r="G5" i="5" s="1"/>
  <c r="AX13" i="1"/>
  <c r="AY13" i="1" s="1"/>
  <c r="AT13" i="1"/>
  <c r="AN13" i="1"/>
  <c r="AC13" i="1"/>
  <c r="V13" i="1"/>
  <c r="W13" i="1" s="1"/>
  <c r="U13" i="1"/>
  <c r="G4" i="5" s="1"/>
  <c r="AX12" i="1"/>
  <c r="AY12" i="1" s="1"/>
  <c r="AT12" i="1"/>
  <c r="AN12" i="1"/>
  <c r="AC12" i="1"/>
  <c r="V12" i="1"/>
  <c r="AD12" i="1" s="1"/>
  <c r="AE12" i="1" s="1"/>
  <c r="U12" i="1"/>
  <c r="G3" i="5" s="1"/>
  <c r="AX11" i="1"/>
  <c r="AY11" i="1" s="1"/>
  <c r="AT11" i="1"/>
  <c r="AN11" i="1"/>
  <c r="AC11" i="1"/>
  <c r="V11" i="1"/>
  <c r="W11" i="1" s="1"/>
  <c r="G2" i="5"/>
  <c r="J105" i="5" l="1"/>
  <c r="J113" i="5"/>
  <c r="J115" i="5"/>
  <c r="L113" i="5"/>
  <c r="K13" i="5"/>
  <c r="J17" i="5"/>
  <c r="K29" i="5"/>
  <c r="L58" i="5"/>
  <c r="L62" i="5"/>
  <c r="W47" i="1"/>
  <c r="J31" i="5"/>
  <c r="K81" i="5"/>
  <c r="W12" i="1"/>
  <c r="AD121" i="1"/>
  <c r="AE121" i="1" s="1"/>
  <c r="AF121" i="1" s="1"/>
  <c r="AD123" i="1"/>
  <c r="AE123" i="1" s="1"/>
  <c r="AF123" i="1" s="1"/>
  <c r="L53" i="5"/>
  <c r="L81" i="5"/>
  <c r="W42" i="1"/>
  <c r="W21" i="1"/>
  <c r="AD25" i="1"/>
  <c r="AE25" i="1" s="1"/>
  <c r="AF25" i="1" s="1"/>
  <c r="AD27" i="1"/>
  <c r="AE27" i="1" s="1"/>
  <c r="AF27" i="1" s="1"/>
  <c r="W34" i="1"/>
  <c r="J32" i="5"/>
  <c r="W50" i="1"/>
  <c r="AD76" i="1"/>
  <c r="AE76" i="1" s="1"/>
  <c r="AD103" i="1"/>
  <c r="AE103" i="1" s="1"/>
  <c r="AD108" i="1"/>
  <c r="AE108" i="1" s="1"/>
  <c r="K32" i="5"/>
  <c r="K54" i="5"/>
  <c r="E22" i="3" s="1"/>
  <c r="F22" i="3" s="1"/>
  <c r="K70" i="5"/>
  <c r="K97" i="5"/>
  <c r="AD23" i="1"/>
  <c r="AE23" i="1" s="1"/>
  <c r="W49" i="1"/>
  <c r="AD72" i="1"/>
  <c r="AE72" i="1" s="1"/>
  <c r="W124" i="1"/>
  <c r="K8" i="5"/>
  <c r="L37" i="5"/>
  <c r="L54" i="5"/>
  <c r="J33" i="5"/>
  <c r="W46" i="1"/>
  <c r="D12" i="2"/>
  <c r="W17" i="1"/>
  <c r="AD43" i="1"/>
  <c r="AE43" i="1" s="1"/>
  <c r="AD92" i="1"/>
  <c r="AE92" i="1" s="1"/>
  <c r="K33" i="5"/>
  <c r="K49" i="5"/>
  <c r="K65" i="5"/>
  <c r="L74" i="5"/>
  <c r="L89" i="5"/>
  <c r="L102" i="5"/>
  <c r="W19" i="1"/>
  <c r="W102" i="1"/>
  <c r="J34" i="5"/>
  <c r="AD81" i="1"/>
  <c r="AE81" i="1" s="1"/>
  <c r="AD98" i="1"/>
  <c r="AE98" i="1" s="1"/>
  <c r="AD112" i="1"/>
  <c r="AE112" i="1" s="1"/>
  <c r="AF112" i="1" s="1"/>
  <c r="K28" i="5"/>
  <c r="K36" i="5"/>
  <c r="K58" i="5"/>
  <c r="L65" i="5"/>
  <c r="L77" i="5"/>
  <c r="K90" i="5"/>
  <c r="W54" i="1"/>
  <c r="X68" i="1"/>
  <c r="W115" i="1"/>
  <c r="W45" i="1"/>
  <c r="W111" i="1"/>
  <c r="J107" i="5"/>
  <c r="E42" i="3" s="1"/>
  <c r="F42" i="3" s="1"/>
  <c r="W119" i="1"/>
  <c r="W122" i="1"/>
  <c r="K9" i="5"/>
  <c r="K27" i="5"/>
  <c r="J30" i="5"/>
  <c r="K35" i="5"/>
  <c r="K41" i="5"/>
  <c r="L61" i="5"/>
  <c r="L73" i="5"/>
  <c r="K78" i="5"/>
  <c r="L93" i="5"/>
  <c r="L107" i="5"/>
  <c r="W14" i="1"/>
  <c r="W28" i="1"/>
  <c r="J26" i="5"/>
  <c r="W55" i="1"/>
  <c r="X64" i="1"/>
  <c r="W86" i="1"/>
  <c r="W91" i="1"/>
  <c r="W97" i="1"/>
  <c r="W18" i="1"/>
  <c r="W20" i="1"/>
  <c r="J27" i="5"/>
  <c r="W41" i="1"/>
  <c r="J19" i="5"/>
  <c r="W29" i="1"/>
  <c r="W31" i="1"/>
  <c r="AD33" i="1"/>
  <c r="AE33" i="1" s="1"/>
  <c r="AF33" i="1" s="1"/>
  <c r="AD64" i="1"/>
  <c r="AE64" i="1" s="1"/>
  <c r="AG64" i="1" s="1"/>
  <c r="AH64" i="1" s="1"/>
  <c r="AD70" i="1"/>
  <c r="AE70" i="1" s="1"/>
  <c r="AG70" i="1" s="1"/>
  <c r="AH70" i="1" s="1"/>
  <c r="AD71" i="1"/>
  <c r="AE71" i="1" s="1"/>
  <c r="AG71" i="1" s="1"/>
  <c r="AH71" i="1" s="1"/>
  <c r="AD73" i="1"/>
  <c r="AE73" i="1" s="1"/>
  <c r="W78" i="1"/>
  <c r="AD84" i="1"/>
  <c r="AE84" i="1" s="1"/>
  <c r="W96" i="1"/>
  <c r="W110" i="1"/>
  <c r="J109" i="5"/>
  <c r="J111" i="5"/>
  <c r="K12" i="5"/>
  <c r="J28" i="5"/>
  <c r="K30" i="5"/>
  <c r="J36" i="5"/>
  <c r="K45" i="5"/>
  <c r="L50" i="5"/>
  <c r="L57" i="5"/>
  <c r="K86" i="5"/>
  <c r="K94" i="5"/>
  <c r="L111" i="5"/>
  <c r="AE49" i="1"/>
  <c r="AF49" i="1"/>
  <c r="AG49" i="1" s="1"/>
  <c r="AE54" i="1"/>
  <c r="AF54" i="1"/>
  <c r="AG54" i="1" s="1"/>
  <c r="AE52" i="1"/>
  <c r="AF52" i="1"/>
  <c r="AG52" i="1" s="1"/>
  <c r="AE46" i="1"/>
  <c r="AF46" i="1"/>
  <c r="AG46" i="1" s="1"/>
  <c r="AE50" i="1"/>
  <c r="AF50" i="1"/>
  <c r="AG50" i="1" s="1"/>
  <c r="AD13" i="1"/>
  <c r="AE13" i="1" s="1"/>
  <c r="W15" i="1"/>
  <c r="AD22" i="1"/>
  <c r="AE22" i="1" s="1"/>
  <c r="AD24" i="1"/>
  <c r="AE24" i="1" s="1"/>
  <c r="W44" i="1"/>
  <c r="AF47" i="1"/>
  <c r="AG47" i="1" s="1"/>
  <c r="W52" i="1"/>
  <c r="AF55" i="1"/>
  <c r="AG55" i="1" s="1"/>
  <c r="W58" i="1"/>
  <c r="W62" i="1"/>
  <c r="W63" i="1"/>
  <c r="AD68" i="1"/>
  <c r="AE68" i="1" s="1"/>
  <c r="AG68" i="1" s="1"/>
  <c r="AH68" i="1" s="1"/>
  <c r="AD74" i="1"/>
  <c r="AE74" i="1" s="1"/>
  <c r="W77" i="1"/>
  <c r="W85" i="1"/>
  <c r="W90" i="1"/>
  <c r="W104" i="1"/>
  <c r="W109" i="1"/>
  <c r="W114" i="1"/>
  <c r="W117" i="1"/>
  <c r="W120" i="1"/>
  <c r="D10" i="2"/>
  <c r="L41" i="5"/>
  <c r="AD11" i="1"/>
  <c r="AE11" i="1" s="1"/>
  <c r="AD16" i="1"/>
  <c r="AE16" i="1" s="1"/>
  <c r="J25" i="5"/>
  <c r="AF69" i="1"/>
  <c r="AD80" i="1"/>
  <c r="AE80" i="1" s="1"/>
  <c r="AD113" i="1"/>
  <c r="AE113" i="1" s="1"/>
  <c r="AG113" i="1" s="1"/>
  <c r="AH113" i="1" s="1"/>
  <c r="W118" i="1"/>
  <c r="K10" i="5"/>
  <c r="K14" i="5"/>
  <c r="K25" i="5"/>
  <c r="K34" i="5"/>
  <c r="K38" i="5"/>
  <c r="K42" i="5"/>
  <c r="K46" i="5"/>
  <c r="K66" i="5"/>
  <c r="K69" i="5"/>
  <c r="K82" i="5"/>
  <c r="K85" i="5"/>
  <c r="K98" i="5"/>
  <c r="K101" i="5"/>
  <c r="J21" i="5"/>
  <c r="J23" i="5"/>
  <c r="K11" i="5"/>
  <c r="K15" i="5"/>
  <c r="K26" i="5"/>
  <c r="J29" i="5"/>
  <c r="K31" i="5"/>
  <c r="J35" i="5"/>
  <c r="L38" i="5"/>
  <c r="L42" i="5"/>
  <c r="K53" i="5"/>
  <c r="E21" i="3" s="1"/>
  <c r="F21" i="3" s="1"/>
  <c r="K57" i="5"/>
  <c r="L66" i="5"/>
  <c r="K77" i="5"/>
  <c r="L82" i="5"/>
  <c r="L105" i="5"/>
  <c r="L109" i="5"/>
  <c r="L115" i="5"/>
  <c r="AE53" i="1"/>
  <c r="AF53" i="1"/>
  <c r="AG53" i="1" s="1"/>
  <c r="AE66" i="1"/>
  <c r="AE48" i="1"/>
  <c r="AF48" i="1"/>
  <c r="AG48" i="1" s="1"/>
  <c r="AE51" i="1"/>
  <c r="AF51" i="1"/>
  <c r="AG51" i="1" s="1"/>
  <c r="AD95" i="1"/>
  <c r="AE95" i="1" s="1"/>
  <c r="W95" i="1"/>
  <c r="AD105" i="1"/>
  <c r="AE105" i="1" s="1"/>
  <c r="W105" i="1"/>
  <c r="J16" i="5"/>
  <c r="K22" i="5"/>
  <c r="L22" i="5"/>
  <c r="J22" i="5"/>
  <c r="W26" i="1"/>
  <c r="W30" i="1"/>
  <c r="W32" i="1"/>
  <c r="W35" i="1"/>
  <c r="W36" i="1"/>
  <c r="W37" i="1"/>
  <c r="W38" i="1"/>
  <c r="W39" i="1"/>
  <c r="W40" i="1"/>
  <c r="W48" i="1"/>
  <c r="W51" i="1"/>
  <c r="W53" i="1"/>
  <c r="W56" i="1"/>
  <c r="W59" i="1"/>
  <c r="W60" i="1"/>
  <c r="W61" i="1"/>
  <c r="AD79" i="1"/>
  <c r="AE79" i="1" s="1"/>
  <c r="AD83" i="1"/>
  <c r="AE83" i="1" s="1"/>
  <c r="AE115" i="1"/>
  <c r="AG115" i="1" s="1"/>
  <c r="AH115" i="1" s="1"/>
  <c r="AE117" i="1"/>
  <c r="AG117" i="1" s="1"/>
  <c r="AH117" i="1" s="1"/>
  <c r="AE120" i="1"/>
  <c r="AG120" i="1" s="1"/>
  <c r="AH120" i="1" s="1"/>
  <c r="K24" i="5"/>
  <c r="L24" i="5"/>
  <c r="J24" i="5"/>
  <c r="AD107" i="1"/>
  <c r="AE107" i="1" s="1"/>
  <c r="W107" i="1"/>
  <c r="AE118" i="1"/>
  <c r="AG118" i="1" s="1"/>
  <c r="AH118" i="1" s="1"/>
  <c r="X65" i="1"/>
  <c r="AD65" i="1"/>
  <c r="W66" i="1"/>
  <c r="AD67" i="1"/>
  <c r="X67" i="1"/>
  <c r="W69" i="1"/>
  <c r="AD75" i="1"/>
  <c r="AE75" i="1" s="1"/>
  <c r="AD82" i="1"/>
  <c r="AE82" i="1" s="1"/>
  <c r="AD87" i="1"/>
  <c r="AE87" i="1" s="1"/>
  <c r="W87" i="1"/>
  <c r="AD89" i="1"/>
  <c r="AE89" i="1" s="1"/>
  <c r="W89" i="1"/>
  <c r="AD94" i="1"/>
  <c r="AE94" i="1" s="1"/>
  <c r="W94" i="1"/>
  <c r="AD99" i="1"/>
  <c r="AE99" i="1" s="1"/>
  <c r="W99" i="1"/>
  <c r="AD101" i="1"/>
  <c r="AE101" i="1" s="1"/>
  <c r="W101" i="1"/>
  <c r="AD106" i="1"/>
  <c r="AE106" i="1" s="1"/>
  <c r="W106" i="1"/>
  <c r="AG110" i="1"/>
  <c r="AH110" i="1" s="1"/>
  <c r="AF111" i="1"/>
  <c r="AD116" i="1"/>
  <c r="W116" i="1"/>
  <c r="AE119" i="1"/>
  <c r="AG119" i="1" s="1"/>
  <c r="AH119" i="1" s="1"/>
  <c r="K18" i="5"/>
  <c r="L18" i="5"/>
  <c r="J18" i="5"/>
  <c r="AD88" i="1"/>
  <c r="AE88" i="1" s="1"/>
  <c r="W88" i="1"/>
  <c r="AD93" i="1"/>
  <c r="AE93" i="1" s="1"/>
  <c r="W93" i="1"/>
  <c r="AD100" i="1"/>
  <c r="AE100" i="1" s="1"/>
  <c r="W100" i="1"/>
  <c r="AE114" i="1"/>
  <c r="AG114" i="1" s="1"/>
  <c r="AH114" i="1" s="1"/>
  <c r="K20" i="5"/>
  <c r="L20" i="5"/>
  <c r="J20" i="5"/>
  <c r="J39" i="5"/>
  <c r="K39" i="5"/>
  <c r="L39" i="5"/>
  <c r="J44" i="5"/>
  <c r="L44" i="5"/>
  <c r="K44" i="5"/>
  <c r="D16" i="2"/>
  <c r="J55" i="5"/>
  <c r="K55" i="5"/>
  <c r="L55" i="5"/>
  <c r="D17" i="2"/>
  <c r="J60" i="5"/>
  <c r="L60" i="5"/>
  <c r="K60" i="5"/>
  <c r="J71" i="5"/>
  <c r="K71" i="5"/>
  <c r="L71" i="5"/>
  <c r="J76" i="5"/>
  <c r="L76" i="5"/>
  <c r="K76" i="5"/>
  <c r="J87" i="5"/>
  <c r="K87" i="5"/>
  <c r="L87" i="5"/>
  <c r="J92" i="5"/>
  <c r="L92" i="5"/>
  <c r="K92" i="5"/>
  <c r="K104" i="5"/>
  <c r="J104" i="5"/>
  <c r="L104" i="5"/>
  <c r="J2" i="5"/>
  <c r="J3" i="5"/>
  <c r="J4" i="5"/>
  <c r="J5" i="5"/>
  <c r="J6" i="5"/>
  <c r="J7" i="5"/>
  <c r="J8" i="5"/>
  <c r="J9" i="5"/>
  <c r="J10" i="5"/>
  <c r="J11" i="5"/>
  <c r="J12" i="5"/>
  <c r="J13" i="5"/>
  <c r="J14" i="5"/>
  <c r="J15" i="5"/>
  <c r="L17" i="5"/>
  <c r="L19" i="5"/>
  <c r="L21" i="5"/>
  <c r="L23" i="5"/>
  <c r="J40" i="5"/>
  <c r="L40" i="5"/>
  <c r="K40" i="5"/>
  <c r="J51" i="5"/>
  <c r="K51" i="5"/>
  <c r="J56" i="5"/>
  <c r="L56" i="5"/>
  <c r="K56" i="5"/>
  <c r="J67" i="5"/>
  <c r="K67" i="5"/>
  <c r="J72" i="5"/>
  <c r="L72" i="5"/>
  <c r="K72" i="5"/>
  <c r="D21" i="2"/>
  <c r="J83" i="5"/>
  <c r="K83" i="5"/>
  <c r="J88" i="5"/>
  <c r="L88" i="5"/>
  <c r="K88" i="5"/>
  <c r="K2" i="5"/>
  <c r="K3" i="5"/>
  <c r="K4" i="5"/>
  <c r="K5" i="5"/>
  <c r="K6" i="5"/>
  <c r="D14" i="2"/>
  <c r="J47" i="5"/>
  <c r="K47" i="5"/>
  <c r="D15" i="2"/>
  <c r="J52" i="5"/>
  <c r="L52" i="5"/>
  <c r="K52" i="5"/>
  <c r="D18" i="2"/>
  <c r="J63" i="5"/>
  <c r="K63" i="5"/>
  <c r="J68" i="5"/>
  <c r="L68" i="5"/>
  <c r="K68" i="5"/>
  <c r="J79" i="5"/>
  <c r="K79" i="5"/>
  <c r="J84" i="5"/>
  <c r="L84" i="5"/>
  <c r="K84" i="5"/>
  <c r="J95" i="5"/>
  <c r="K95" i="5"/>
  <c r="J100" i="5"/>
  <c r="L100" i="5"/>
  <c r="K100" i="5"/>
  <c r="L2" i="5"/>
  <c r="L7" i="5"/>
  <c r="D11" i="2"/>
  <c r="L16" i="5"/>
  <c r="J43" i="5"/>
  <c r="K43" i="5"/>
  <c r="J48" i="5"/>
  <c r="L48" i="5"/>
  <c r="K48" i="5"/>
  <c r="J59" i="5"/>
  <c r="K59" i="5"/>
  <c r="J64" i="5"/>
  <c r="L64" i="5"/>
  <c r="K64" i="5"/>
  <c r="J75" i="5"/>
  <c r="K75" i="5"/>
  <c r="D20" i="2"/>
  <c r="J80" i="5"/>
  <c r="L80" i="5"/>
  <c r="K80" i="5"/>
  <c r="J91" i="5"/>
  <c r="K91" i="5"/>
  <c r="J96" i="5"/>
  <c r="L96" i="5"/>
  <c r="K96" i="5"/>
  <c r="D24" i="2"/>
  <c r="K112" i="5"/>
  <c r="J112" i="5"/>
  <c r="L112" i="5"/>
  <c r="J99" i="5"/>
  <c r="J103" i="5"/>
  <c r="K110" i="5"/>
  <c r="J110" i="5"/>
  <c r="J46" i="5"/>
  <c r="J50" i="5"/>
  <c r="J62" i="5"/>
  <c r="E27" i="3" s="1"/>
  <c r="F27" i="3" s="1"/>
  <c r="J70" i="5"/>
  <c r="J74" i="5"/>
  <c r="J78" i="5"/>
  <c r="J86" i="5"/>
  <c r="J90" i="5"/>
  <c r="J94" i="5"/>
  <c r="J98" i="5"/>
  <c r="J102" i="5"/>
  <c r="K108" i="5"/>
  <c r="J108" i="5"/>
  <c r="L25" i="5"/>
  <c r="D13" i="2"/>
  <c r="J37" i="5"/>
  <c r="J45" i="5"/>
  <c r="J49" i="5"/>
  <c r="J61" i="5"/>
  <c r="E26" i="3" s="1"/>
  <c r="F26" i="3" s="1"/>
  <c r="D19" i="2"/>
  <c r="J69" i="5"/>
  <c r="J73" i="5"/>
  <c r="J85" i="5"/>
  <c r="D22" i="2"/>
  <c r="J89" i="5"/>
  <c r="J93" i="5"/>
  <c r="J97" i="5"/>
  <c r="K99" i="5"/>
  <c r="D23" i="2"/>
  <c r="J101" i="5"/>
  <c r="K103" i="5"/>
  <c r="K106" i="5"/>
  <c r="J106" i="5"/>
  <c r="L110" i="5"/>
  <c r="K114" i="5"/>
  <c r="J114" i="5"/>
  <c r="F28" i="3" l="1"/>
  <c r="G12" i="2"/>
  <c r="AF71" i="1"/>
  <c r="AF118" i="1"/>
  <c r="H22" i="2"/>
  <c r="T69" i="2" s="1"/>
  <c r="H19" i="2"/>
  <c r="T66" i="2" s="1"/>
  <c r="E45" i="3"/>
  <c r="F45" i="3" s="1"/>
  <c r="AG112" i="1"/>
  <c r="AH112" i="1" s="1"/>
  <c r="C10" i="2"/>
  <c r="E10" i="2" s="1"/>
  <c r="E6" i="3"/>
  <c r="F6" i="3" s="1"/>
  <c r="C11" i="2"/>
  <c r="E11" i="2" s="1"/>
  <c r="N58" i="2" s="1"/>
  <c r="E46" i="3"/>
  <c r="F46" i="3" s="1"/>
  <c r="E33" i="3"/>
  <c r="E25" i="3"/>
  <c r="F25" i="3" s="1"/>
  <c r="AF70" i="1"/>
  <c r="C23" i="2"/>
  <c r="E23" i="2" s="1"/>
  <c r="N70" i="2" s="1"/>
  <c r="E36" i="3"/>
  <c r="F36" i="3" s="1"/>
  <c r="AF68" i="1"/>
  <c r="E14" i="3"/>
  <c r="F14" i="3" s="1"/>
  <c r="H12" i="2"/>
  <c r="T59" i="2" s="1"/>
  <c r="E11" i="3"/>
  <c r="F11" i="3" s="1"/>
  <c r="E12" i="3"/>
  <c r="F12" i="3" s="1"/>
  <c r="E17" i="3"/>
  <c r="F17" i="3" s="1"/>
  <c r="C12" i="2"/>
  <c r="E12" i="2" s="1"/>
  <c r="N59" i="2" s="1"/>
  <c r="C13" i="2"/>
  <c r="E13" i="2" s="1"/>
  <c r="N60" i="2" s="1"/>
  <c r="E39" i="3"/>
  <c r="F39" i="3" s="1"/>
  <c r="G13" i="2"/>
  <c r="E44" i="3"/>
  <c r="F44" i="3" s="1"/>
  <c r="E7" i="3"/>
  <c r="F7" i="3" s="1"/>
  <c r="F29" i="3"/>
  <c r="E13" i="3"/>
  <c r="F13" i="3" s="1"/>
  <c r="E31" i="3"/>
  <c r="F31" i="3" s="1"/>
  <c r="G11" i="2"/>
  <c r="C22" i="2"/>
  <c r="E22" i="2" s="1"/>
  <c r="N69" i="2" s="1"/>
  <c r="E10" i="3"/>
  <c r="F10" i="3" s="1"/>
  <c r="C19" i="2"/>
  <c r="E19" i="2" s="1"/>
  <c r="N66" i="2" s="1"/>
  <c r="H23" i="2"/>
  <c r="T70" i="2" s="1"/>
  <c r="E19" i="3"/>
  <c r="F19" i="3" s="1"/>
  <c r="H10" i="2"/>
  <c r="T57" i="2" s="1"/>
  <c r="E41" i="3"/>
  <c r="F41" i="3" s="1"/>
  <c r="E30" i="3"/>
  <c r="F30" i="3" s="1"/>
  <c r="H11" i="2"/>
  <c r="T58" i="2" s="1"/>
  <c r="H9" i="2"/>
  <c r="B5" i="2"/>
  <c r="C5" i="2" s="1"/>
  <c r="G9" i="2"/>
  <c r="C9" i="2"/>
  <c r="H21" i="2"/>
  <c r="T68" i="2" s="1"/>
  <c r="G21" i="2"/>
  <c r="C21" i="2"/>
  <c r="G19" i="2"/>
  <c r="H13" i="2"/>
  <c r="T60" i="2" s="1"/>
  <c r="G23" i="2"/>
  <c r="G22" i="2"/>
  <c r="H15" i="2"/>
  <c r="T62" i="2" s="1"/>
  <c r="C15" i="2"/>
  <c r="G15" i="2"/>
  <c r="H14" i="2"/>
  <c r="T61" i="2" s="1"/>
  <c r="G14" i="2"/>
  <c r="C14" i="2"/>
  <c r="H17" i="2"/>
  <c r="T64" i="2" s="1"/>
  <c r="G17" i="2"/>
  <c r="C17" i="2"/>
  <c r="AF119" i="1"/>
  <c r="AE67" i="1"/>
  <c r="AG67" i="1" s="1"/>
  <c r="AH67" i="1" s="1"/>
  <c r="E35" i="3"/>
  <c r="F35" i="3" s="1"/>
  <c r="E43" i="3"/>
  <c r="F43" i="3" s="1"/>
  <c r="F33" i="3"/>
  <c r="E8" i="3"/>
  <c r="F8" i="3" s="1"/>
  <c r="E16" i="3"/>
  <c r="F16" i="3" s="1"/>
  <c r="E24" i="3"/>
  <c r="F24" i="3" s="1"/>
  <c r="E32" i="3"/>
  <c r="F32" i="3" s="1"/>
  <c r="E40" i="3"/>
  <c r="F40" i="3" s="1"/>
  <c r="AF117" i="1"/>
  <c r="E38" i="3"/>
  <c r="F38" i="3" s="1"/>
  <c r="H18" i="2"/>
  <c r="T65" i="2" s="1"/>
  <c r="G18" i="2"/>
  <c r="C18" i="2"/>
  <c r="G10" i="2"/>
  <c r="H16" i="2"/>
  <c r="T63" i="2" s="1"/>
  <c r="C16" i="2"/>
  <c r="G16" i="2"/>
  <c r="E29" i="3"/>
  <c r="E37" i="3"/>
  <c r="F37" i="3" s="1"/>
  <c r="E18" i="3"/>
  <c r="F18" i="3" s="1"/>
  <c r="E34" i="3"/>
  <c r="F34" i="3" s="1"/>
  <c r="AF113" i="1"/>
  <c r="H20" i="2"/>
  <c r="T67" i="2" s="1"/>
  <c r="C20" i="2"/>
  <c r="G20" i="2"/>
  <c r="E9" i="3"/>
  <c r="F9" i="3" s="1"/>
  <c r="H24" i="2"/>
  <c r="T71" i="2" s="1"/>
  <c r="G24" i="2"/>
  <c r="C24" i="2"/>
  <c r="Y66" i="1"/>
  <c r="Z66" i="1" s="1"/>
  <c r="X66" i="1"/>
  <c r="E5" i="3"/>
  <c r="F5" i="3" s="1"/>
  <c r="AF114" i="1"/>
  <c r="AE116" i="1"/>
  <c r="AG116" i="1" s="1"/>
  <c r="AH116" i="1" s="1"/>
  <c r="AE65" i="1"/>
  <c r="AG65" i="1" s="1"/>
  <c r="AH65" i="1" s="1"/>
  <c r="E15" i="3"/>
  <c r="F15" i="3" s="1"/>
  <c r="E23" i="3"/>
  <c r="F23" i="3" s="1"/>
  <c r="E20" i="3"/>
  <c r="F20" i="3" s="1"/>
  <c r="E28" i="3"/>
  <c r="AF120" i="1"/>
  <c r="AF115" i="1"/>
  <c r="AF66" i="1"/>
  <c r="AF64" i="1"/>
  <c r="AF65" i="1" l="1"/>
  <c r="F11" i="2"/>
  <c r="AF116" i="1"/>
  <c r="AF67" i="1"/>
  <c r="F23" i="2"/>
  <c r="F18" i="2"/>
  <c r="E18" i="2"/>
  <c r="N65" i="2" s="1"/>
  <c r="E17" i="2"/>
  <c r="N64" i="2" s="1"/>
  <c r="F13" i="2"/>
  <c r="F20" i="2"/>
  <c r="E20" i="2"/>
  <c r="N67" i="2" s="1"/>
  <c r="E16" i="2"/>
  <c r="N63" i="2" s="1"/>
  <c r="D5" i="2"/>
  <c r="T56" i="2"/>
  <c r="F12" i="2"/>
  <c r="E24" i="2"/>
  <c r="N71" i="2" s="1"/>
  <c r="AG66" i="1"/>
  <c r="AH66" i="1" s="1"/>
  <c r="N57" i="2"/>
  <c r="F10" i="2"/>
  <c r="E9" i="2"/>
  <c r="N56" i="2" s="1"/>
  <c r="E14" i="2"/>
  <c r="N61" i="2" s="1"/>
  <c r="E15" i="2"/>
  <c r="N62" i="2" s="1"/>
  <c r="E21" i="2"/>
  <c r="N68" i="2" s="1"/>
  <c r="F19" i="2"/>
  <c r="F22" i="2"/>
  <c r="F9" i="2" l="1"/>
  <c r="F16" i="2"/>
  <c r="F15" i="2"/>
  <c r="F21" i="2"/>
  <c r="F14" i="2"/>
  <c r="F17" i="2"/>
  <c r="F24" i="2"/>
  <c r="H5" i="2" l="1"/>
  <c r="Q59" i="2" s="1"/>
  <c r="F5" i="2"/>
  <c r="Q57" i="2" s="1"/>
  <c r="E5" i="2"/>
  <c r="Q56" i="2" s="1"/>
  <c r="G5" i="2"/>
  <c r="Q58"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Dm</author>
  </authors>
  <commentList>
    <comment ref="P10" authorId="0" shapeId="0" xr:uid="{00000000-0006-0000-0000-000001000000}">
      <text>
        <r>
          <rPr>
            <sz val="11"/>
            <rFont val="Carlito"/>
          </rPr>
          <t>Dm:
– Periodicidad: indicar la frecuencia definida para la ejecución de la acción, por ejemplo: mensual, trimestral, cuatrimestral, semestral, anual o cuando aplique.</t>
        </r>
      </text>
    </comment>
    <comment ref="Q10" authorId="0" shapeId="0" xr:uid="{00000000-0006-0000-0000-000002000000}">
      <text>
        <r>
          <rPr>
            <sz val="11"/>
            <color rgb="FF000000"/>
            <rFont val="Carlito"/>
          </rPr>
          <t xml:space="preserve">Dm:
</t>
        </r>
        <r>
          <rPr>
            <sz val="11"/>
            <color rgb="FF000000"/>
            <rFont val="Carlito"/>
          </rPr>
          <t>Unidad de medida: registrar la unidad mediante la cual se cuantifica la acción, de acuerdo con su naturaleza. Por ejemplo: porcentaje, número de informes, jornadas, matrices, documentos, seguimientos, entre otros.</t>
        </r>
      </text>
    </comment>
    <comment ref="R10" authorId="0" shapeId="0" xr:uid="{00000000-0006-0000-0000-000003000000}">
      <text>
        <r>
          <rPr>
            <sz val="11"/>
            <rFont val="Carlito"/>
          </rPr>
          <t>Dm:
Meta de la acción: registrar la meta total prevista para la acción durante la vigencia. Esta debe guardar correspondencia con la unidad de medida establecida.</t>
        </r>
      </text>
    </comment>
    <comment ref="S10" authorId="0" shapeId="0" xr:uid="{00000000-0006-0000-0000-000004000000}">
      <text>
        <r>
          <rPr>
            <sz val="11"/>
            <rFont val="Carlito"/>
          </rPr>
          <t>Dm:
Registrar la proporción o cantidad de la meta que se encontraba prevista ejecutar durante el periodo mayo – agosto.</t>
        </r>
      </text>
    </comment>
    <comment ref="T10" authorId="0" shapeId="0" xr:uid="{00000000-0006-0000-0000-000005000000}">
      <text>
        <r>
          <rPr>
            <sz val="11"/>
            <rFont val="Carlito"/>
          </rPr>
          <t>Dm:
registrar la proporción o cantidad efectivamente ejecutada durante el periodo, de acuerdo con los soportes relacionados.</t>
        </r>
      </text>
    </comment>
    <comment ref="U10" authorId="0" shapeId="0" xr:uid="{00000000-0006-0000-0000-000006000000}">
      <text>
        <r>
          <rPr>
            <sz val="11"/>
            <rFont val="Carlito"/>
          </rPr>
          <t>Dm:
Cumplimiento del periodo (%): no requiere diligenciamiento manual, dado que se encuentra formulada y calcula automáticamente el nivel de cumplimiento de lo ejecutado frente a lo programado para el cuatrimestre</t>
        </r>
      </text>
    </comment>
    <comment ref="V10" authorId="0" shapeId="0" xr:uid="{00000000-0006-0000-0000-000007000000}">
      <text>
        <r>
          <rPr>
            <sz val="11"/>
            <color rgb="FF000000"/>
            <rFont val="Carlito"/>
          </rPr>
          <t xml:space="preserve">Dm:
</t>
        </r>
        <r>
          <rPr>
            <sz val="11"/>
            <color rgb="FF000000"/>
            <rFont val="Carlito"/>
          </rPr>
          <t>no requiere diligenciamiento manual. El porcentaje se calcula automáticamente con base en la ejecución registrada y permite visualizar el avance alcanzado frente a la meta de la acción.</t>
        </r>
      </text>
    </comment>
    <comment ref="W10" authorId="0" shapeId="0" xr:uid="{00000000-0006-0000-0000-000008000000}">
      <text>
        <r>
          <rPr>
            <sz val="11"/>
            <rFont val="Carlito"/>
          </rPr>
          <t>Dm:
no requiere diligenciamiento manual, ya que se genera automáticamente de acuerdo con el porcentaje de avance registrado.</t>
        </r>
      </text>
    </comment>
    <comment ref="X10" authorId="0" shapeId="0" xr:uid="{00000000-0006-0000-0000-000009000000}">
      <text>
        <r>
          <rPr>
            <sz val="11"/>
            <rFont val="Carlito"/>
          </rPr>
          <t>Dm:
Descripción de la ejecución: describir de manera concreta las actividades efectivamente desarrolladas durante el periodo mayo – agosto para dar cumplimiento a la acción programada</t>
        </r>
      </text>
    </comment>
    <comment ref="Y10" authorId="0" shapeId="0" xr:uid="{00000000-0006-0000-0000-00000A000000}">
      <text>
        <r>
          <rPr>
            <sz val="11"/>
            <rFont val="Carlito"/>
          </rPr>
          <t>Dm:
relacionar el documento o evidencia que permita verificar la ejecución reportada, tales como informes, matrices, actas, correos electrónicos, registros, listados de asistencia, publicaciones u otros soportes aplicables.</t>
        </r>
      </text>
    </comment>
    <comment ref="Z10" authorId="0" shapeId="0" xr:uid="{00000000-0006-0000-0000-00000B000000}">
      <text>
        <r>
          <rPr>
            <sz val="11"/>
            <rFont val="Carlito"/>
          </rPr>
          <t>Dm:
registrar la fecha correspondiente al reporte o corte de la información.</t>
        </r>
      </text>
    </comment>
    <comment ref="AA10" authorId="0" shapeId="0" xr:uid="{00000000-0006-0000-0000-00000C000000}">
      <text>
        <r>
          <rPr>
            <sz val="11"/>
            <rFont val="Carlito"/>
          </rPr>
          <t>Dm:
deberá realizarse la programación de lo que se prevé ejecutar durante el último cuatrimestre de la vigencia.</t>
        </r>
      </text>
    </comment>
    <comment ref="AZ10" authorId="0" shapeId="0" xr:uid="{00000000-0006-0000-0000-00000D000000}">
      <text>
        <r>
          <rPr>
            <sz val="11"/>
            <rFont val="Carlito"/>
          </rPr>
          <t>Dm:
Corresponde a la revisión independiente realizada por la Oficina de Control Interno sobre la información y evidencias reportadas por la primera y segunda línea.</t>
        </r>
      </text>
    </comment>
    <comment ref="BA10" authorId="0" shapeId="0" xr:uid="{00000000-0006-0000-0000-00000E000000}">
      <text>
        <r>
          <rPr>
            <sz val="11"/>
            <rFont val="Carlito"/>
          </rPr>
          <t>Dm:
Es la conclusión de la tercera línea después de efectuar la verificación.
Determina el nivel de cumplimiento encontrado  frente a la acción y a los resultados reportados.
Cumple / Cumple parcialmente / No cumple / No aplica.</t>
        </r>
      </text>
    </comment>
    <comment ref="BB10" authorId="0" shapeId="0" xr:uid="{00000000-0006-0000-0000-00000F000000}">
      <text>
        <r>
          <rPr>
            <sz val="11"/>
            <rFont val="Carlito"/>
          </rPr>
          <t>Dm:
Determina si la acción ejecutada realmente contribuyó a prevenir, reducir o mantener bajo control el riesgo, más allá de que simplemente se haya cumplido.
Efectiva / Parcialmente efectiva / No efectiva / Pendiente de determinar.</t>
        </r>
      </text>
    </comment>
    <comment ref="BE10" authorId="0" shapeId="0" xr:uid="{00000000-0006-0000-0000-000010000000}">
      <text>
        <r>
          <rPr>
            <sz val="11"/>
            <rFont val="Carlito"/>
          </rPr>
          <t>Dm:
Corresponde a la revisión independiente realizada por la Oficina de Control Interno sobre la información y evidencias reportadas por la primera y segunda línea.</t>
        </r>
      </text>
    </comment>
    <comment ref="BF10" authorId="0" shapeId="0" xr:uid="{00000000-0006-0000-0000-000011000000}">
      <text>
        <r>
          <rPr>
            <sz val="11"/>
            <rFont val="Carlito"/>
          </rPr>
          <t>Dm:
Es la conclusión de la tercera línea después de efectuar la verificación.
Determina el nivel de cumplimiento encontrado  frente a la acción y a los resultados reportados.
Cumple / Cumple parcialmente / No cumple / No aplica.</t>
        </r>
      </text>
    </comment>
    <comment ref="BG10" authorId="0" shapeId="0" xr:uid="{00000000-0006-0000-0000-000012000000}">
      <text>
        <r>
          <rPr>
            <sz val="11"/>
            <rFont val="Carlito"/>
          </rPr>
          <t>Dm:
Determina si la acción ejecutada realmente contribuyó a prevenir, reducir o mantener bajo control el riesgo, más allá de que simplemente se haya cumplido.
Efectiva / Parcialmente efectiva / No efectiva / Pendiente de determinar.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Dm</author>
  </authors>
  <commentList>
    <comment ref="B2" authorId="0" shapeId="0" xr:uid="{00000000-0006-0000-0400-000001000000}">
      <text>
        <r>
          <rPr>
            <sz val="11"/>
            <rFont val="Carlito"/>
          </rPr>
          <t>Dm:
Es la conclusión de la tercera línea después de efectuar la verificación.
Determina el nivel de cumplimiento encontrado  frente a la acción y a los resultados reportados.
Cumple / Cumple parcialmente / No cumple / No aplica.</t>
        </r>
      </text>
    </comment>
    <comment ref="C2" authorId="0" shapeId="0" xr:uid="{00000000-0006-0000-0400-000002000000}">
      <text>
        <r>
          <rPr>
            <sz val="11"/>
            <rFont val="Carlito"/>
          </rPr>
          <t>Dm:
Determina si la acción ejecutada realmente contribuyó a prevenir, reducir o mantener bajo control el riesgo, más allá de que simplemente se haya cumplido.
Efectiva / Parcialmente efectiva / No efectiva / Pendiente de determinar.</t>
        </r>
      </text>
    </comment>
  </commentList>
</comments>
</file>

<file path=xl/sharedStrings.xml><?xml version="1.0" encoding="utf-8"?>
<sst xmlns="http://schemas.openxmlformats.org/spreadsheetml/2006/main" count="2797" uniqueCount="1090">
  <si>
    <t>PLAN DE ACCIÓN DEL MAPA DE RIESGOS INSTITUCIONAL PARA EL AUTOCONTROL, MONITOREO Y EVALUACIÓN, ORIENTADO A MANTENER LOS RIESGOS BAJO CONTROL</t>
  </si>
  <si>
    <t>APLICACIÓN DE ESQUEMA DE AUTOCONTROL, MONITOREO Y EVALUACIÓN AL CUMPLIMIENTO DE LAS ACTIVIDADES PROGRAMADAS Y DE LOS CONTROLES ESTABLECIDOS, VERIFICANDO SU EJECUCIÓN, OPORTUNIDAD Y EFECTIVIDAD, CON EL FIN DE MANTENER LOS RIESGOS BAJO CONTROL.</t>
  </si>
  <si>
    <t>VERSIÓN: 01</t>
  </si>
  <si>
    <t>GESTIÓN INTEGRAL - GI</t>
  </si>
  <si>
    <t>ENTIDAD:  Instituto Municipal de Cultura y Turismo - IMCT</t>
  </si>
  <si>
    <t>FECHA APLICACIÓN: 31 DE AGOSTO DEL 2026</t>
  </si>
  <si>
    <t>PROGRAMACIÓN, SEGUIMIENTO Y VERIFICACIÓN DE LAS ACCIONES PARA MANTENER LOS RIESGOS BAJO CONTROL</t>
  </si>
  <si>
    <t>AUTOCONTROL – PRIMERA LÍNEA DE DEFENSA</t>
  </si>
  <si>
    <t>MONITOREO – SEGUNDA LÍNEA DE DEFENSA</t>
  </si>
  <si>
    <t>MEDICIÓN FINAL DEL INDICADOR – SEGUNDA LÍNEA</t>
  </si>
  <si>
    <t>EVALUACIÓN INDEPENDIENTE – CONTROL INTERNO</t>
  </si>
  <si>
    <t>MAYO – AGOSTO</t>
  </si>
  <si>
    <t xml:space="preserve">SEPTIEMBRE A DICIEMBRE </t>
  </si>
  <si>
    <t>Resultado consolidado de la ejecución reportada</t>
  </si>
  <si>
    <t>SEPTIEMBRE – DICIEMBRE</t>
  </si>
  <si>
    <t>N.º del riesgo en la matriz</t>
  </si>
  <si>
    <t>Proceso</t>
  </si>
  <si>
    <t>Riesgo</t>
  </si>
  <si>
    <t>No. Actividades</t>
  </si>
  <si>
    <t>N.º de acciones para mantener los riesgos bajo control en la matriz de riesgo</t>
  </si>
  <si>
    <t>Descripción de la acción</t>
  </si>
  <si>
    <t>Entregable / Producto</t>
  </si>
  <si>
    <t>Responsable de ejecución</t>
  </si>
  <si>
    <t>Fecha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</si>
  <si>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</si>
  <si>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</si>
  <si>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</si>
  <si>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</si>
  <si>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</si>
  <si>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</si>
  <si>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Periodicidad</t>
  </si>
  <si>
    <t>Unidad de medida</t>
  </si>
  <si>
    <t>Meta de la acción</t>
  </si>
  <si>
    <t xml:space="preserve">Programado en el cuatrimestre </t>
  </si>
  <si>
    <t>Ejecutado</t>
  </si>
  <si>
    <t>Cumplimiento del periodo %</t>
  </si>
  <si>
    <t>Avance %</t>
  </si>
  <si>
    <t>Estado</t>
  </si>
  <si>
    <t xml:space="preserve">Descripción de la ejecución 
</t>
  </si>
  <si>
    <t>Evidencia / soporte</t>
  </si>
  <si>
    <t>Fecha de reporte</t>
  </si>
  <si>
    <t xml:space="preserve"> acumulado %</t>
  </si>
  <si>
    <t>Validación de evidencia</t>
  </si>
  <si>
    <t>Avance validado del cuatrimestre %</t>
  </si>
  <si>
    <t>Recomendación</t>
  </si>
  <si>
    <t>Fecha monitoreo</t>
  </si>
  <si>
    <t>Observación / alerta</t>
  </si>
  <si>
    <t>Estado validado</t>
  </si>
  <si>
    <t>Indicador del riesgo</t>
  </si>
  <si>
    <t>Fórmula / criterio de medición</t>
  </si>
  <si>
    <t>Meta del indicador</t>
  </si>
  <si>
    <t>Resultado acumulado del monitoreo y cumplimiento del indicador (%)</t>
  </si>
  <si>
    <t>Estado del indicador</t>
  </si>
  <si>
    <t>Evaluación OCI</t>
  </si>
  <si>
    <t>Resultado de evaluación</t>
  </si>
  <si>
    <t>Efectividad de la acción</t>
  </si>
  <si>
    <t>Observaciones / recomendaciones</t>
  </si>
  <si>
    <t>Fecha evaluación</t>
  </si>
  <si>
    <t>R.1</t>
  </si>
  <si>
    <t xml:space="preserve">1. Direccionamiento Estratégico y Planeación </t>
  </si>
  <si>
    <t>Posibilidad de afectación reputacional por Falta de información verificada para el reporte, lo que impide la elaboración del seguimiento precisos y confiables, afectando la toma de decisiones y la transparencia en los procesos. a causa de Inexistencia de controles de calidad o validación de la información reportada de los informes en el contenido de los datos antes de integrarlos al reporte final consolidado del imct para el reporte correspondientes.</t>
  </si>
  <si>
    <t>A1</t>
  </si>
  <si>
    <t>1. Realizar seguimiento permanente del plan de acción del avance fisico y financiero, para evaluar el cumplimiento de las acciones contempladas en el Plan de Acción, permitiendo medir con precisión su efectividad y avance.</t>
  </si>
  <si>
    <t>Matriz de seguimiento del Plan de Acción actualizada e informe consolidado de avance físico y financiero.</t>
  </si>
  <si>
    <t xml:space="preserve">Dirección </t>
  </si>
  <si>
    <t>30/04/2026
 31/08/2026 
 31/12/2026</t>
  </si>
  <si>
    <t>Cuatrimestral</t>
  </si>
  <si>
    <t>%</t>
  </si>
  <si>
    <t xml:space="preserve">Se  realizo el seguimiento dentro de  la matriz del plan de acción con la consolidación de los avances fisicos y financieros de mayo a  julio consolidado </t>
  </si>
  <si>
    <t>Matriz consolidada de mayoa  a julio del plan de acción vigencia 2026.</t>
  </si>
  <si>
    <t>Validada</t>
  </si>
  <si>
    <t>Cumplimiento del seguimiento al Plan de Acción</t>
  </si>
  <si>
    <t>Resultado = suma del avance acumulado validado de todas las actividades del riesgo ÷ total de actividades programadas del riesgo. Cada actividad tiene el mismo peso.</t>
  </si>
  <si>
    <t>R.2</t>
  </si>
  <si>
    <t>Posibilidad de pérdida reputacional por Vencimiento de plazos o entrega extemporánea/incompleta de los reportes e información de seguimiento en las plataformas del DNP a causa de Falta de entrega en la fecha establecida para el reporte y cargue en la plataforma establecida por el DNP</t>
  </si>
  <si>
    <t xml:space="preserve">1.Realizar el seguimiento dentro de la plataforma de la PIIP establecida por el DNP, en las fechas establecidas del avance fisicio y finanicero de los proyectos de inversióin del IMCT. </t>
  </si>
  <si>
    <t>Reporte de seguimiento registrado en la plataforma PIIP y soporte del registro efectuado.</t>
  </si>
  <si>
    <t>Dirección 
Subdirección Técnica</t>
  </si>
  <si>
    <t>Cuando aplique</t>
  </si>
  <si>
    <t xml:space="preserve">Se realizo el reporte de seguimientos dentro de la plataforma de la PIIP del DNP de los proyectos de inversión </t>
  </si>
  <si>
    <t xml:space="preserve">Soporte del reporte en la plataforma de la PIIP de los proyectos de inversión de mayo a agosto </t>
  </si>
  <si>
    <t>Cumplimiento del reporte de proyectos de inversión en PIIP</t>
  </si>
  <si>
    <t>R.3</t>
  </si>
  <si>
    <t>Posibilidad de afectación reputacional por Omisión en la entrega de reportes de ejecución y la no aplicación de las actividades y metas asociadas a las políticas públicas dentro de los plazos establecidos. a causa de Inexistencia de un sistema de planeación estratégica y de gestión de desempeño institucional que articule las políticas públicas con los planes operativos del IMCT</t>
  </si>
  <si>
    <t xml:space="preserve">1) Monitoreo y seguimiento: Realizar el seguimiento y  monitoreo continuo para evaluar periódicamente el cumplimiento de las políticas públicas y detectar posibles desviaciones.                                                                                                                                                                                                      </t>
  </si>
  <si>
    <t>Matriz de seguimiento de políticas públicas actualizada.</t>
  </si>
  <si>
    <t>Dirección</t>
  </si>
  <si>
    <t>Semestral</t>
  </si>
  <si>
    <t>Número</t>
  </si>
  <si>
    <t>Se realizo el seguimiento semestral de las politica públicas solicitadas al IMCT (PO PIIAFF, PO PP OSIG, PO PP JUVENTUD )</t>
  </si>
  <si>
    <t xml:space="preserve">Planes operativos de seguimiento </t>
  </si>
  <si>
    <t>Cumplimiento del seguimiento a políticas públicas</t>
  </si>
  <si>
    <t>A2</t>
  </si>
  <si>
    <t>2) Informe semestral: Implementar un mecanismo de reporte periódico para evaluar el estado de cumplimiento y tomar medidas correctivas oportunas.</t>
  </si>
  <si>
    <t>Informe semestral de seguimiento al cumplimiento de las políticas públicas.</t>
  </si>
  <si>
    <t>N/A</t>
  </si>
  <si>
    <t>No aplica en el periodo</t>
  </si>
  <si>
    <t>R.4</t>
  </si>
  <si>
    <t>Posibilidad de afectación reputacional por Ausencia de un cronograma estructurado y retrasos o omisiones en la ejecución de las actividades programadas para el programa de cultura ciudadana. a causa de falta de metodologías estandarizadas para la estructuración de cronogramas y la asignación de responsables para las iniciativas del programa de cultura ciudadana.</t>
  </si>
  <si>
    <t xml:space="preserve">Profesional de cultura ciudadana  1) Realizar la implementación de un cronograma anual de las activiades a desarrollar dentro del proceso de cultura ciudada dentro del proyecto de promoción . Este planeación permite realizar un seguimiento continuo y efectivo de los avances y las actividades a desarrollar. </t>
  </si>
  <si>
    <t>Cronograma anual de actividades de Cultura Ciudadana elaborado y actualizado.</t>
  </si>
  <si>
    <t>Se presenta Inform e consolidado de las activiades desarrolladas en el los meses de (mayo, junio, julio y agosto) de cultura ciudad ana dentro del proyecto (Desarrollo de agenda cultural, artística, turística y/o tradicional a través de la promoción de manifestaciones y actividades en la ciudad de Bucaramanga del programa de promoción)</t>
  </si>
  <si>
    <t>Informe de cumplimiento de meta y avance del proyecto de inversión del programa de promoción</t>
  </si>
  <si>
    <t>Cumplimiento del cronograma de Cultura Ciudadana</t>
  </si>
  <si>
    <t>R.5</t>
  </si>
  <si>
    <t>2. Gestión de Comunicaciones - GC</t>
  </si>
  <si>
    <t>Posibilidad de perdida de confidencialidad por Divulgación de información institucional sin la adecuada revisión, verificación o validación previa. a causa de Desconocimiento o inaplicación del Manual de Comunicaciones y de los lineamientos establecidos para la gestión, validación y difusión de la información institucional.</t>
  </si>
  <si>
    <t xml:space="preserve">Socializar e implementar el Manual de Comunicaciones Internas y Externas del IMCT, asegurando que todos los funcionarios y contratistas conozcan y apliquen los lineamientos para el manejo, tratamiento y difusión de la información institucional.                                                                                                     </t>
  </si>
  <si>
    <t>Registro de socialización e implementación del Manual de Comunicaciones (acta, listado de asistencia o soporte de divulgación).</t>
  </si>
  <si>
    <t xml:space="preserve">Subdirección Técnica
Comunicaciones </t>
  </si>
  <si>
    <t>Nùmero de actas o listado de asistencia</t>
  </si>
  <si>
    <t>Se realizò la socializaciòn del Manual de Comunicaciones el IMCT al interior de los contratistas del àrea y a cargo de dicho proceso.</t>
  </si>
  <si>
    <t>Realización del Manual</t>
  </si>
  <si>
    <t>Cumplimiento de las acciones para el manejo y divulgación de la información institucional</t>
  </si>
  <si>
    <t xml:space="preserve"> Promocionar y divulgar de manera oportuna y anticipada la información institucional relacionada con actividades, eventos, programas, campañas y convocatorias del IMCT, mediante los canales oficiales de la entidad (redes sociales, página web institucional, boletines de prensa y demás medios autorizados), garantizando el acceso a la información pública de conformidad con las normas de transparencia, acceso a la información y confidencialidad.                                          </t>
  </si>
  <si>
    <t>Registro consolidado de publicaciones y divulgaciones realizadas en los canales oficiales del IMCT.</t>
  </si>
  <si>
    <t>Mensual</t>
  </si>
  <si>
    <t>Se socializò informaciòn institucional por medio de boletines de prensa, videos y piezas gràficas publicadas en redes sociales y/o pàgina web.</t>
  </si>
  <si>
    <t>Informe de publicaciones mensual (mayo - agosto)</t>
  </si>
  <si>
    <t>A3</t>
  </si>
  <si>
    <t xml:space="preserve">Establecer un procedimiento de revisión, validación y aprobación de los contenidos institucionales antes de su publicación, asegurando que la información sea clara, veraz, oportuna y difundida únicamente a través de los canales oficiales autorizados por la entidad.                                </t>
  </si>
  <si>
    <t>Procedimiento o protocolo documentado de revisión, validación y aprobación de contenidos institucionales.</t>
  </si>
  <si>
    <t>Anual</t>
  </si>
  <si>
    <t>Documento</t>
  </si>
  <si>
    <t>Se consolidò el procedimiento de programaciòn de parrilla con los contenidos a publicar de manera semanal, la cual permite revisar necesidades de difusiòn, revisar contenidos y aprobar contenidos a publicar.</t>
  </si>
  <si>
    <t>Procedimiento documentado para publicaciones oficiales IMCT</t>
  </si>
  <si>
    <t>A4</t>
  </si>
  <si>
    <t xml:space="preserve">Realizar jornadas periódicas de capacitación y sensibilización dirigidas a funcionarios y contratistas sobre el uso adecuado de los canales institucionales, el manejo responsable de la información, la protección de datos personales y el cumplimiento de los lineamientos establecidos en el Manual de Comunicaciones.                                      </t>
  </si>
  <si>
    <t>Registros de las jornadas de capacitación y sensibilización realizadas (listas de asistencia, presentaciones y/o actas).</t>
  </si>
  <si>
    <t>Listado de asistencia capacitaciòn</t>
  </si>
  <si>
    <t>A5</t>
  </si>
  <si>
    <t>Implementar mecanismos de seguimiento y control sobre las publicaciones institucionales y el cumplimiento de los lineamientos del Manual de Comunicaciones, con el fin de prevenir la difusión de información no autorizada y proteger la imagen y reputación institucional del IMCT.</t>
  </si>
  <si>
    <t>Matriz o informe de seguimiento y control de publicaciones institucionales y cumplimiento de lineamientos.</t>
  </si>
  <si>
    <t>Se realizò seguimiento a las publicaciones realizadas por el IMCT y se limitò el accceso o permisos para publicar, solo al personal coordinador del àrea.</t>
  </si>
  <si>
    <t xml:space="preserve">Informe mensual de publicaciones </t>
  </si>
  <si>
    <t>R.6</t>
  </si>
  <si>
    <t>Posibilidad de pérdida reputacional por Fallas, deterioro u obsolescencia de los equipos tecnológicos y audiovisuales utilizados para la gestión de comunicaciones. a causa de Insuficiente disponibilidad de recursos para la renovación, reposición y mantenimiento oportuno de los equipos.</t>
  </si>
  <si>
    <t>Elaborar y actualizar anualmente el diagnóstico de necesidades tecnológicas del área de Comunicaciones, identificando los equipos, herramientas, software y recursos técnicos requeridos para la producción y difusión de contenidos institucionales.</t>
  </si>
  <si>
    <t>Diagnóstico anual de necesidades tecnológicas del área de Comunicaciones.</t>
  </si>
  <si>
    <t>Documento diagnòstico</t>
  </si>
  <si>
    <t xml:space="preserve">Se hizo el requerimiento tècnico de necesidades y el estudio previo  para la formulaciòn del proceso contrato mantenimiento de la emisora cultural. </t>
  </si>
  <si>
    <t>Requerimiento tècnico para el contrato de mantenimiento emisora cultural</t>
  </si>
  <si>
    <t>Cumplimiento de las acciones para la gestión de equipos tecnológicos y audiovisuales</t>
  </si>
  <si>
    <t>Gestionar la inclusión de recursos en el presupuesto institucional para la adquisición, actualización, modernización y mantenimiento preventivo y correctivo de los equipos tecnológicos y audiovisuales utilizados en las comunicaciones externas del IMCT.</t>
  </si>
  <si>
    <t>Solicitud o requerimiento de necesidades tecnológicas y presupuestales presentado al área competente, con soporte de gestión.</t>
  </si>
  <si>
    <t>Documento solicitud necesidades</t>
  </si>
  <si>
    <t>Se hizo asignaciòn de presupuesto para realizar el mantenimiento emisora, proyecto comunicaciones.</t>
  </si>
  <si>
    <t>Registro presupuestal, contrato de mantenimiento emisora</t>
  </si>
  <si>
    <t>Implementar un plan de mantenimiento y renovación tecnológica, que permita garantizar el funcionamiento continuo de cámaras, computadores, equipos audiovisuales, software especializado y demás herramientas necesarias para la generación y publicación de contenidos.</t>
  </si>
  <si>
    <t>Plan de mantenimiento y renovación tecnológica elaborado y actualizado, con registros de las actividades ejecutadas.</t>
  </si>
  <si>
    <t>Documento plan</t>
  </si>
  <si>
    <t>Se viene dando cumplimiento al contrato de mantenimiento de la emisora y los contratos de servicios software (aplicaciones y redes) necesarias para la difusiòn de la informaciòn institucionall.</t>
  </si>
  <si>
    <t>Cuadro de pagos y contratos que permiten la operaciòn de las redes y medios de comunicaciòn institucional. Requerimientos tècnicos contrataciones STREAMING, ADAS, CREATIVE CLOUD Y PLATAFORMAS DIGITALES.</t>
  </si>
  <si>
    <t>Realizar seguimiento periódico al estado y disponibilidad de los equipos y recursos tecnológicos, documentando las necesidades de reposición, actualización o reparación y reportándolas oportunamente a las áreas competentes para asegurar la continuidad de los procesos de comunicación y el acceso oportuno de la ciudadanía a la información institucional.</t>
  </si>
  <si>
    <t>Matriz de seguimiento del estado de los equipos, con registro de necesidades de mantenimiento, reparación, actualización o reposición.</t>
  </si>
  <si>
    <t>Matriz seguimiento</t>
  </si>
  <si>
    <t>Se ha ejecutado el contrato de mantenimiento de la emisora, respondiendo a las necesidades diagnosticadas.</t>
  </si>
  <si>
    <t>Acta de inicio</t>
  </si>
  <si>
    <t>R.7</t>
  </si>
  <si>
    <t xml:space="preserve">3. Gestión Integral </t>
  </si>
  <si>
    <t>Posibilidad de afectación reputacional por Uso de documentos e información de seguimiento desactualizados frente a las condiciones actuales de los procesos a causa de Bajo nivel de autocontrol de los líderes de proceso para revisar y mantener actualizada la información a su cargo</t>
  </si>
  <si>
    <t>Revisar y actualizar el listado maestro de documentos, identificando documentos que requieran modificación, actualización o retiro, y gestionar los ajustes correspondientes con los líderes de proceso.</t>
  </si>
  <si>
    <t>Listado maestro actualizado y registro de inconsistencias gestionadas.</t>
  </si>
  <si>
    <t>Dirección 
Subdirección Técnica
Profesional responsable de MIPG y Calidad</t>
  </si>
  <si>
    <t xml:space="preserve">Cuatrimestral </t>
  </si>
  <si>
    <t>#</t>
  </si>
  <si>
    <t>Durante el periodo se realizó la revisión y actualización del Listado Maestro de Documentos, verificando la correspondencia de los documentos con los procesos vigentes, códigos, versiones y estado documental. Como resultado de la revisión se identificaron documentos que requerían actualización, ajuste o retiro y se gestionaron las observaciones con los responsables de los procesos para mantener actualizada la información del Sistema de Gestión de la Calidad.</t>
  </si>
  <si>
    <t xml:space="preserve">Listado Maestro de Documentos actualizado. </t>
  </si>
  <si>
    <t>Cumplimiento de las acciones de actualización y seguimiento del SGC</t>
  </si>
  <si>
    <t>Aplicar el formato GI-F-71 “Control, Revisión y Aprobación de Documentos” a las solicitudes de creación, modificación, actualización o eliminación documental tramitadas durante la vigencia.</t>
  </si>
  <si>
    <t>Formatos GI-F-71 diligenciados correspondientes a las solicitudes tramitadas.</t>
  </si>
  <si>
    <t xml:space="preserve">Según solicitud </t>
  </si>
  <si>
    <t>Se efectuó la revisión y validación de las solicitudes de creación, modificación, actualización o eliminación de documentos recibidas durante el periodo, aplicando el formato GI-F-71 como mecanismo de control previo a su aprobación y publicación en el repositorio institucional.</t>
  </si>
  <si>
    <t>Formatos GI-F-71 diligenciados correspondientes a las solicitudes tramitadas</t>
  </si>
  <si>
    <t>Realizar seguimiento al estado de los indicadores de gestión de los procesos, identificando desviaciones, inconsistencias o necesidades de ajuste en la información reportada.</t>
  </si>
  <si>
    <t>Informe diagnóstico de indicadores y matriz consolidada de resultados.</t>
  </si>
  <si>
    <t xml:space="preserve">Semestral </t>
  </si>
  <si>
    <t xml:space="preserve">Se realizó la revisión y consolidación de los indicadores de gestión reportados por los procesos, verificando el resultado alcanzado frente a la meta programada, la coherencia de la información registrada y los soportes aportados. </t>
  </si>
  <si>
    <t xml:space="preserve">Matriz institucional de indicadores consolidada. Fichas técnicas de indicadores revisadas. Informe o reporte de seguimiento. </t>
  </si>
  <si>
    <t>Realizar jornadas de orientación y asistencia técnica a los líderes de proceso sobre sus responsabilidades de autocontrol frente al mantenimiento y mejora del Sistema de Gestión de la Calidad.</t>
  </si>
  <si>
    <t>Registros de jornadas de orientación y listas de asistencia.</t>
  </si>
  <si>
    <t xml:space="preserve">Trimestral </t>
  </si>
  <si>
    <t xml:space="preserve">Se brindó orientación y acompañamiento técnico a los líderes y responsables de los procesos frente a sus responsabilidades dentro del Sistema de Gestión de la Calidad, especialmente en temas relacionados con control documental, actualización de documentos, utilización del repositorio institucional, reporte de información y autocontrol. </t>
  </si>
  <si>
    <t>Presentaciones utilizadas en las jornadas. Listados o registros de asistencia. Actas  de mesas de trabajo. Correos de convocatoria y acompañamiento técnico.</t>
  </si>
  <si>
    <t>Evaluar el grado de implementación y mantenimiento del Sistema de Gestión de la Calidad frente a los requisitos aplicables de la Norma ISO 9001:2015, identificando avances, brechas y oportunidades de mejora.</t>
  </si>
  <si>
    <t>Informe semestral de evaluación del SGC, matriz de análisis y dashboard de resultados.</t>
  </si>
  <si>
    <t>Se efectuó una revisión del estado de implementación y mantenimiento del Sistema de Gestión de la Calidad, analizando la documentación vigente, estructura de procesos, indicadores, riesgos, control documental y demás elementos asociados al cumplimiento y mejora del sistema. La revisión permitió identificar avances alcanzados, aspectos pendientes y oportunidades de fortalecimiento frente a los lineamientos aplicables de la Norma ISO 9001:2015.</t>
  </si>
  <si>
    <t xml:space="preserve">Informe  del Sistema de Gestión. Matriz utilizados para el análisis. </t>
  </si>
  <si>
    <t>R.8</t>
  </si>
  <si>
    <t>Posibilidad de afectación reputacional por Reporte incompleto, inexacto o extemporáneo de información y evidencias para la medición del desempeño y el seguimiento de la gestión institucional a causa de Debilidades en la revisión y validación de la información, así como en el cumplimiento de los tiempos de reporte por parte de los responsables</t>
  </si>
  <si>
    <t>Actualizar y socializar el cronograma institucional de reportes asociados a MIPG y brindar orientación a los responsables de políticas y procesos sobre las fechas, lineamientos, criterios y evidencias requeridas para su cumplimiento.</t>
  </si>
  <si>
    <t>Cronograma institucional de reportes actualizado y registros de socialización, orientación o asistencia técnica realizada.</t>
  </si>
  <si>
    <t>Se realizó la organización y seguimiento de los reportes institucionales asociados a MIPG, estableciendo fechas, responsables, periodicidades y productos requeridos. Adicionalmente, se brindaron orientaciones y asistencias técnicas a los líderes de política y responsables de los procesos sobre los criterios de reporte, evidencias requeridas y cumplimiento de los plazos establecidos.</t>
  </si>
  <si>
    <t>Cronograma institucional de reportes actualizado. Correos de solicitud y seguimiento, Registros de mesas de trabajo, Presentaciones.</t>
  </si>
  <si>
    <t>Cumplimiento de las acciones de seguimiento a MIPG</t>
  </si>
  <si>
    <t>Realizar seguimiento a las políticas de MIPG, planes institucionales, PTEP y mapas de riesgos, verificando la oportunidad, integridad, coherencia y suficiencia de la información y evidencias reportadas.</t>
  </si>
  <si>
    <t>Matrices de seguimiento consolidadas con observaciones, alertas y compromisos identificados.</t>
  </si>
  <si>
    <t>Durante el periodo se realizó el monitoreo y consolidación de la información correspondiente a las políticas de MIPG, planes institucionales, Plan de Transparencia y Ética Pública y mapas de riesgos. Se verificó el avance de las actividades programadas, la coherencia de la información reportada, el cumplimiento de los tiempos y la existencia de evidencias que permitieran soportar los avances registrados. Cuando se identificaron inconsistencias o información pendiente se formularon observaciones y se solicitaron los respectivos ajustes a los responsables.</t>
  </si>
  <si>
    <t xml:space="preserve">Matrices de seguimiento y monitoreo consolidadas. Matrices de riesgos actualizadas. Seguimiento al PTEP. Seguimiento a planes institucionales y Plan de Acción MIPG. </t>
  </si>
  <si>
    <t>Analizar los resultados y recomendaciones del Índice de Desempeño Institucional IDI, y formular o actualizar las acciones de mejora del Plan de Acción MIPG orientadas al cierre de las brechas identificadas.</t>
  </si>
  <si>
    <t xml:space="preserve">Anual </t>
  </si>
  <si>
    <t>Se analizaron los resultados obtenidos por la entidad en la medición del Índice de Desempeño Institucional – IDI, identificando fortalezas, brechas y recomendaciones asociadas a las políticas de gestión y desempeño. A partir de este análisis se orientó la formulación y actualización del Plan de Acción MIPG 2026–2027, definiendo acciones de mejora encaminadas al fortalecimiento del desempeño institucional.</t>
  </si>
  <si>
    <t>Resultados FURAG–IDI 2025. Matriz de análisis de resultados. Plan de Acción MIPG 2026–2027. Registros de mesas de trabajo y capacitación sobre resultados FURAG–IDI. Presentaciones utilizadas para la socialización.</t>
  </si>
  <si>
    <t>Consolidar y presentar los resultados del seguimiento a MIPG ante las instancias correspondientes, incluyendo avances, alertas, recomendaciones y compromisos para la toma de decisiones.</t>
  </si>
  <si>
    <t>Informe o presentación consolidada de resultados y registro de compromisos derivados de su presentación.</t>
  </si>
  <si>
    <t>Se consolidaron los resultados obtenidos a partir del seguimiento a las políticas de MIPG, Plan de Acción, planes institucionales, PTEP, indicadores y gestión de riesgos, identificando avances, alertas, aspectos pendientes y recomendaciones. La información consolidada fue preparada y presentada ante las instancias correspondientes para facilitar la toma de decisiones y establecer los compromisos requeridos para el mejoramiento de la gestión institucional.</t>
  </si>
  <si>
    <t>Presentación del informe de monitoreo realizado a MIPG ante el Comité Institucional, soportada mediante actas y registros de las reuniones efectuadas.</t>
  </si>
  <si>
    <t>R.9</t>
  </si>
  <si>
    <t xml:space="preserve">4. Atención al Ciudadano </t>
  </si>
  <si>
    <t>Posibilidad de pérdida reputacional por Debilidades en la oportunidad, consistencia y calidad de las respuestas brindadas por los canales de atención presencial, PQRSD, telefónico y digital, generando quejas, PQRSD rezagadas y exposición negativa. a causa de Debido a la necesidad de fortalecer la medición de satisfacción ciudadana, el análisis de PQRSD, la identificación de respuestas extemporáneas, la retroalimentación a las dependencias responsables y el cierre documentado de acciones de mejora.</t>
  </si>
  <si>
    <t>Realizar jornadas de sensibilización y fortalecimiento de capacidades dirigidas al personal encargado de la atención ciudadana y la gestión de PQRSD/OPAS.</t>
  </si>
  <si>
    <t>Registros de jornadas de sensibilización y fortalecimiento de capacidades realizadas.</t>
  </si>
  <si>
    <t xml:space="preserve">Subdirección Administrativa y Financiera </t>
  </si>
  <si>
    <t xml:space="preserve">Enero del 2026 </t>
  </si>
  <si>
    <t>Diciembre del 2026</t>
  </si>
  <si>
    <t>Jornadas</t>
  </si>
  <si>
    <t>Durante los días 27 y 28 de mayo de 2026 se realizó una jornada de continuidad, socialización y revisión de mejoras del procedimiento de OPAS, con participación de 12 servidores y contratistas.</t>
  </si>
  <si>
    <t>https://imctgovco.sharepoint.com/:f:/s/INFORMESDELMIPG2025/IgDTHQYSc3TUTbH5kQ8naosQAa4DVdypXMAMcWJdqW6rTVA?e=9xQNPp</t>
  </si>
  <si>
    <t>Cumplimiento de las acciones de seguimiento a PQRSD y satisfacción ciudadana</t>
  </si>
  <si>
    <t xml:space="preserve">Elaborar informe trimestral de PQRSD y satisfacción ciudadana, incorporando resultados de encuestas, oportunidad de respuesta, canales, tipologías y dependencias responsables.
</t>
  </si>
  <si>
    <t>Informe trimestral de PQRSD y satisfacción ciudadana.</t>
  </si>
  <si>
    <t>Trimestral</t>
  </si>
  <si>
    <t>Informes</t>
  </si>
  <si>
    <t>Durante mayo-julio de 2026 se desarrollaron las actividades de consolidación y análisis correspondientes al segundo trimestre. En julio se elaboraron el AC-F-05 Informe de PQRSDF y el AC-F-05 Informe de Encuesta de Satisfacción del periodo abril-junio de 2026, incorporando solicitudes recibidas, canales, tipologías, oportunidad de respuesta, quejas, reclamos, resultados de satisfacción y acciones de seguimiento.</t>
  </si>
  <si>
    <t>https://imctgovco.sharepoint.com/:f:/s/INFORMESDELMIPG2025/IgC-qSn_rbQmRZ_c3KLirqTMATkbdQHbEznkP28X0xMTV2g?e=FPxGXa</t>
  </si>
  <si>
    <t xml:space="preserve">Identificar y analizar PQRSD vencidas, próximas a vencer, contestadas con extemporaneidad y el grupo rezagado equivalente al percentil 90 o al 10% con mayores demoras.
</t>
  </si>
  <si>
    <t>Reporte de análisis de PQRSD vencidas, próximas a vencer, extemporáneas y rezagadas.</t>
  </si>
  <si>
    <t>Informes consolidados</t>
  </si>
  <si>
    <t>Se consolidó y analizó el Informe de Radicados IMCT enero-junio de 2026. El reporte clasificó 1.602 PQRSD por mes, dependencia, canal y tipología, e identificó 1.371 respuestas dentro del término, 95 respuestas extemporáneas y 136 solicitudes pendientes, facilitando la priorización de los casos vencidos, próximos a vencer y con mayores demoras.</t>
  </si>
  <si>
    <t>https://imctgovco.sharepoint.com/:f:/s/INFORMESDELMIPG2025/IgDPYQKQ6uR6T6i0lWYtzM6eAW40Vi2vpbqrMixR-1DglDk?e=g3Dtsb</t>
  </si>
  <si>
    <t xml:space="preserve">Formular plan de mejora con responsables, fechas, indicadores y evidencias de cierre.
</t>
  </si>
  <si>
    <t>Plan de mejora formulado y actualizado.</t>
  </si>
  <si>
    <t>Planes de mejora</t>
  </si>
  <si>
    <t>Durante mayo–agosto de 2026 no se acreditó la ejecución de un plan de mejora derivado del análisis de PQRSD. La actividad queda pendiente y deberá ejecutarse y soportarse en el siguiente periodo.</t>
  </si>
  <si>
    <t>Sin soporte verificable aportado para el corte del 31/08/2026.</t>
  </si>
  <si>
    <t>No validada</t>
  </si>
  <si>
    <t xml:space="preserve">Socializar resultados con las dependencias responsables y realizar retroalimentación documentada.
</t>
  </si>
  <si>
    <t>Acta o registro de socialización y retroalimentación de resultados.</t>
  </si>
  <si>
    <t>Trimestral o cuando aplique</t>
  </si>
  <si>
    <t>Socializaciones</t>
  </si>
  <si>
    <t>El 21 de julio de 2026 se socializaron los resultados del seguimiento a las PQRSD del primer semestre y de la medición de satisfacción de la ciudadanía. La Oficina Asesora de Control Interno remitió a las dependencias responsables el informe de seguimiento, con el análisis de la oportunidad de las respuestas, solicitudes extemporáneas, pendientes y vencidas, así como las recomendaciones de mejora. Posteriormente, la Subdirección Administrativa y Financiera revisó las observaciones recibidas y realizó una reunión interna de retroalimentación para analizar los resultados, definir las acciones requeridas y fortalecer el cumplimiento de los términos de respuesta.</t>
  </si>
  <si>
    <t>https://imctgovco.sharepoint.com/:f:/s/INFORMESDELMIPG2025/IgCvzJU_FHAASZOgfKEsS4N3AS169Ice0KVJrppSEIyIDSw?e=ACNBxP</t>
  </si>
  <si>
    <t>A6</t>
  </si>
  <si>
    <t>Hacer seguimiento al cumplimiento de compromisos y conservar soportes en el repositorio institucional.</t>
  </si>
  <si>
    <t>Matriz de seguimiento de compromisos y soportes de cumplimiento.</t>
  </si>
  <si>
    <t>Seguimientos</t>
  </si>
  <si>
    <t>Durante mayo–agosto de 2026 no se acreditó la ejecución de un seguimiento documentado a compromisos y el cargue de sus soportes. La actividad queda pendiente y deberá ejecutarse y soportarse en el siguiente periodo.</t>
  </si>
  <si>
    <t>R.10</t>
  </si>
  <si>
    <t>Posibilidad de afectación reputacional porFalta de capacitación, estandarización y apropiación en el uso del software de correspondencia, módulo PQRSD/Ventanilla Única y OPAS, lo que dificulta la respuesta eficiente y oportuna a las solicitudes ciudadanas. a causa de Debido a deficiencias en la integración operativa de los procesos de PQRSD, OPAS y correspondencia, así como a la necesidad de fortalecer usuarios, alertas, manuales operativos, guías rápidas y ruta de soporte.</t>
  </si>
  <si>
    <t>Registros de capacitación sobre PQRSD, OPAS, correspondencia y uso del software.</t>
  </si>
  <si>
    <t>Semestral y cuando aplique</t>
  </si>
  <si>
    <t>El 27 de mayo de 2026 se realizó una capacitación institucional dirigida a servidores y contratistas responsables de PQRSD y OPAS, orientada al fortalecimiento de la gestión, los términos de respuesta, la trazabilidad y las responsabilidades frente al servicio a la ciudadanía. En junio se elaboró el informe de la jornada, consolidando objetivos, participantes, resultados de satisfacción y evidencias.</t>
  </si>
  <si>
    <t>https://imctgovco.sharepoint.com/:f:/s/INFORMESDELMIPG2025/IgDveqAAJ2lxSZ9mlWsBWbhUAQuB7uCzsylgJDkddzNhVIk?e=jlYeJU</t>
  </si>
  <si>
    <t>Cumplimiento de las acciones para la gestión de PQRSD, OPAS y correspondencia</t>
  </si>
  <si>
    <t xml:space="preserve">Socializar manual operativo, guías rápidas o instructivo de uso del módulo PQRSD/Ventanilla Única y OPAS.
</t>
  </si>
  <si>
    <t>Registro de socialización del manual, guía o instructivo operativo.</t>
  </si>
  <si>
    <t>Semestral y cuando se actualice el documento</t>
  </si>
  <si>
    <t xml:space="preserve">Verificar mensualmente el avance de radicados, responsables asignados, comunicaciones vencidas y próximas a vencer.
</t>
  </si>
  <si>
    <t>Reporte mensual de seguimiento a radicados y tiempos de respuesta.</t>
  </si>
  <si>
    <t>Meses verificados</t>
  </si>
  <si>
    <t>Durante mayo y junio de 2026 se verificó el avance de los radicados y su estado de respuesta mediante el consolidado institucional. El análisis permitió identificar solicitudes contestadas dentro del término, extemporáneas y pendientes, discriminadas por dependencia, responsable y fecha máxima de respuesta.</t>
  </si>
  <si>
    <t>https://imctgovco.sharepoint.com/:f:/s/INFORMESDELMIPG2025/IgCPY7jQ35efQZig6uTct-lIAbp4zRev8KDzZ36oO2_hK0w?e=PbYUsz</t>
  </si>
  <si>
    <t xml:space="preserve">Generar alertas por correo institucional o comunicación directa a las dependencias responsables para garantizar respuesta oportuna.
</t>
  </si>
  <si>
    <t>Registro de alertas generadas a las dependencias responsables.</t>
  </si>
  <si>
    <t>Semanal o cuando aplique</t>
  </si>
  <si>
    <t>Meses con alertas semanales</t>
  </si>
  <si>
    <t>Durante mayo, junio y julio de 2026 se realizó seguimiento semanal a las PQRSD registradas en Ventanilla Única y se remitieron alertas por correo institucional a las dependencias y responsables asignados. Las comunicaciones relacionaron radicado, fecha de recepción, fecha máxima de respuesta, días disponibles o vencidos, estado y responsable, solicitando priorizar el cierre oportuno de las solicitudes.</t>
  </si>
  <si>
    <t xml:space="preserve">Documentar la configuración y pruebas de las alertas automáticas del sistema, incluyendo capturas de pantalla y usuarios activos.
</t>
  </si>
  <si>
    <t>Reporte de configuración y pruebas de alertas automáticas, con capturas de pantalla y usuarios activos.</t>
  </si>
  <si>
    <t>Semestral o cuando se ajuste el sistema</t>
  </si>
  <si>
    <t>Reportes</t>
  </si>
  <si>
    <t>Durante mayo–agosto de 2026 no se acreditó la ejecución de un reporte de configuración y pruebas de alertas automáticas del sistema. La actividad queda pendiente y deberá ejecutarse y soportarse en el siguiente periodo.</t>
  </si>
  <si>
    <t>Consolidar evidencias de seguimiento y acciones correctivas/preventivas en el repositorio institucional.</t>
  </si>
  <si>
    <t>Carpeta o expediente consolidado de evidencias de seguimiento y acciones correctivas/preventivas.</t>
  </si>
  <si>
    <t>Consolidaciones</t>
  </si>
  <si>
    <t>Durante mayo–agosto de 2026 no se acreditó la ejecución de la consolidación de evidencias y acciones correctivas o preventivas en el repositorio institucional. La actividad queda pendiente y deberá ejecutarse y soportarse en el siguiente periodo.</t>
  </si>
  <si>
    <t>R.11</t>
  </si>
  <si>
    <t>5. Gestión de Bibliotecas Públicas de Bucaramanga</t>
  </si>
  <si>
    <t>Posibilidad de pérdida reputacional porLa falta de conocimiento de los procedimientos,  establecidos puede generar riesgos en el cumplimiento de los objetivos y comprometer la calidad de los resultados.  A causa de la ausencia de una cultura organizacional orientada a la estandarización,  así como a la insuficiente implementación de estrategias de capacitación, los colaboradores carecen de claridad sobre los lineamientos institucionales y como consecuencia desarrollan sus actividades basándose en la experiencia o la confianza, en lugar de aplicar los procedimientos establecidos.</t>
  </si>
  <si>
    <t>Elaborar, documentar y formalizar los procedimientos requeridos para el desarrollo de las actividades del proceso, de acuerdo con los lineamientos institucionales.</t>
  </si>
  <si>
    <t>Procedimientos elaborados y formalizados.</t>
  </si>
  <si>
    <t xml:space="preserve">
Subdirección Técnica
LEO</t>
  </si>
  <si>
    <t xml:space="preserve">Sin reporte </t>
  </si>
  <si>
    <t>Cumplimiento de las acciones para la apropiación de procedimientos</t>
  </si>
  <si>
    <t>Socializar los procedimientos formalizados y desarrollar ejercicios prácticos que orienten a los colaboradores sobre su correcta aplicación.</t>
  </si>
  <si>
    <t>Registros de socialización y formación práctica.</t>
  </si>
  <si>
    <t>Informe que contenga los resultados de las evaluaciones periódicas realizadas, con un análisis de los niveles de comprensión y aplicación de los procedimientos por parte de los colaboradores.</t>
  </si>
  <si>
    <t>Informe de resultados de las evaluaciones realizadas.</t>
  </si>
  <si>
    <t>R.12</t>
  </si>
  <si>
    <t>Posibilidad de pérdida económica y reputacional por deficiencias en la inspección, mantenimiento y adecuación de la infraestructura física, lo que incrementa la probabilidad  de afectaciones y fallas en la infraestructura y prestación de servicios a causa de  la ausencia de una planificación y adecuada gestión de los  recursos para el mantenimiento y la conservación de la infraestructura física de la entidad.</t>
  </si>
  <si>
    <t>Realizar un análisis de necesidades de recursos humanos y materiales al inicio de cada periodo de la gestión de Bibliotecas Públicas.</t>
  </si>
  <si>
    <t>Informe o diagnóstico de necesidades de recursos humanos y materiales.</t>
  </si>
  <si>
    <t xml:space="preserve">
Subdirección Técnica
BIBLIOTECA </t>
  </si>
  <si>
    <t>Cumplimiento de las acciones de mantenimiento de infraestructura física</t>
  </si>
  <si>
    <t xml:space="preserve">Realizar inspecciones periódicas a la infraestructura física y consolidar las necesidades de mantenimiento, reparación y adecuación identificadas.
</t>
  </si>
  <si>
    <t>Registro de inspecciones y consolidado de necesidades de mantenimiento, reparación y adecuación.</t>
  </si>
  <si>
    <t>Elaborar, actualizar y ejecutar el plan de mantenimiento preventivo y correctivo de la infraestructura física.</t>
  </si>
  <si>
    <t>Plan de mantenimiento preventivo y correctivo actualizado, con registros de ejecución.</t>
  </si>
  <si>
    <t>Consolidar y priorizar las necesidades de recursos para mantenimiento y gestionar su inclusión en la programación correspondiente.</t>
  </si>
  <si>
    <t>Matriz priorizada de necesidades de mantenimiento y soportes de gestión de recursos.</t>
  </si>
  <si>
    <t>Implementar y mantener actualizada una matriz de seguimiento a las solicitudes e intervenciones de mantenimiento de la infraestructura física.</t>
  </si>
  <si>
    <t>Matriz de seguimiento a solicitudes e intervenciones de mantenimiento actualizada.</t>
  </si>
  <si>
    <t>R.13</t>
  </si>
  <si>
    <t>Posibilidad de afectación económica porQue no se haga el mantenimiento preventivo de las maquinas que se tienen para el servicio a la ciudadania y usuarios. a causa de Que los usuarios no hagan buen uso de las herramientas tecnologicas, tanto intangible como tangibles.</t>
  </si>
  <si>
    <t>Elaborar, implementar y realizar seguimiento al plan de mantenimiento preventivo de los equipos tecnológicos utilizados en la atención a la ciudadanía y usuarios.</t>
  </si>
  <si>
    <t>Plan de mantenimiento preventivo y registros de los mantenimientos ejecutados.</t>
  </si>
  <si>
    <t xml:space="preserve">Subdirección Técnica
IAC
</t>
  </si>
  <si>
    <t>cuatrimestral</t>
  </si>
  <si>
    <t>Se elaboró e implementó el plan de mantenimiento preventivo de los equipos tecnológicos del IAC. Se coordinaron y gestionaron las acciones de mantenimiento requeridas en equipos tecnológicos utilizados en la atención a la ciudadanía y usuarios, con el propósito de garantizar su adecuado funcionamiento y continuidad del servicio. Asimismo, se realizaron los respectivos registros y evidencias de los mantenimientos ejecutados.</t>
  </si>
  <si>
    <t xml:space="preserve">se adjunta en la carpeta A1 de la carpeta R13, cronograma mantenimientos de equipos, soportes de evidencias de los mantenimientos realizarosn en dos archivos pdf y el plan de mantenimiento. </t>
  </si>
  <si>
    <t>Cumplimiento del mantenimiento preventivo de equipos tecnológicos de atención</t>
  </si>
  <si>
    <t>Realizar jornadas de sensibilización sobre el uso adecuado y cuidado de los equipos tecnológicos destinados a la atención de usuarios.</t>
  </si>
  <si>
    <t>Registro de jornadas de sensibilización realizadas.</t>
  </si>
  <si>
    <t>Durante la jornada correspondiente a la primera clase de los talleres de este cuatrimestre, se realizó una jornada de sensibilización sobre el uso adecuado y cuidado de los equipos tecnológicos destinados a la atención de los usuarios. Durante esta actividad, se explicó a los participantes la importancia de utilizar correctamente y cuidar todos los elementos tecnológicos disponibles en el salón, promoviendo buenas prácticas para su conservación, funcionamiento y uso responsable.</t>
  </si>
  <si>
    <t>Se anexan los registros digitales de asistencia correspondientes a la primera clase de cada uno de los talleres realizados en el IAC, como evidencia de la participación de los usuarios en las jornadas programadas.</t>
  </si>
  <si>
    <t>R.14</t>
  </si>
  <si>
    <t xml:space="preserve">6.  Preservación del Patrimonio </t>
  </si>
  <si>
    <t>Posibilidad  de efecto dañoso sobre bienes de uso público por Intervenciones no autorizadas o restauraciones incorrectas al Patrimonio material inmueble 
 a causa de generar una inadecuada preservación del Patrimonio Municipal, Departamental y Nacional, y no se garantice la preservación histórica de los saberes arquitectónicos aplicados en la época a preservar.</t>
  </si>
  <si>
    <t xml:space="preserve">1. Capacitación a los propietarios de los bienes de interes cultural inmueble declarado en el municipio de Bucaramanga con el de dar a conocer las directrices para la conservación </t>
  </si>
  <si>
    <t>Registro de las jornadas de capacitación realizadas, con listados de asistencia, material socializado y/o evidencia fotográfica.</t>
  </si>
  <si>
    <t xml:space="preserve">Subdirección Técnica 
Patrimonio </t>
  </si>
  <si>
    <t xml:space="preserve">Cada vez que se requiera </t>
  </si>
  <si>
    <t>Eata actividad se tiene programada para el ultimo trimestre de la vigencia 2026</t>
  </si>
  <si>
    <t xml:space="preserve">2. Recolección de datos para el repositorio de la información documental de los bienes de interes cultural de los bienes Nacionales y Departamentales declarados. </t>
  </si>
  <si>
    <t>Repositorio de información documental actualizado, con registro consolidado de los bienes de interés cultural y los soportes recopilados.</t>
  </si>
  <si>
    <t xml:space="preserve">Correo Electronicao 
2 Fichas Técnicas </t>
  </si>
  <si>
    <t>R.15</t>
  </si>
  <si>
    <t>Posibilidad  de efecto dañoso sobre bienes de uso público por daño, deterioro o pérdida de los bienes muebles e inmuebles que conforman el patrimonio cultural del Municipio de Bucaramanga a causa de actos de vandalismo, hurto, debido a deficiencias en las medidas de protección, vigilancia y apropiación social del patrimonio, afectando su conservación, valor histórico y disponibilidad para la comunidad.</t>
  </si>
  <si>
    <t xml:space="preserve">Realizar Trece (13) Fichas Técnicas para patrimonio mueble.
</t>
  </si>
  <si>
    <t>Trece (13) fichas técnicas de patrimonio mueble elaboradas y validadas.</t>
  </si>
  <si>
    <t xml:space="preserve">Se ralizan visitas técnicas al Patrimonio Mueble de la ciudad en etapas de identificación y planteamientos de estado de conservación actual, donde se hacen lecturas del estado de paginas, revisión del  total de insumos e instumentos de cada monumento, estados actuales a nivel técnico de pedestales e instrumentos propios del muebles, este diagnostico se levanta con el fin de proyectar el tipo de  servicio y necesidad que tiene cada uno de los bienes de interes cultural mueble declarado.  
Por lo anterios se realizan catorce (14) fichas técnicas de diagnostico del estado de conservación actual de los bienes muebles declarados. </t>
  </si>
  <si>
    <t xml:space="preserve">14 Fichas Técnicas </t>
  </si>
  <si>
    <t xml:space="preserve">Realizar Semilleros de Pedagogia patrimonial en los corregemiento y comunas para el ejercicio de apropiación y participación social. 
</t>
  </si>
  <si>
    <t>Registros de los semilleros de pedagogía patrimonial realizados, con listados de asistencia, evidencias de las actividades y/o informe de ejecución.</t>
  </si>
  <si>
    <t>Se han realizado treinta y uno (31) espaciosde reflexión y construcción participativa sobre  el patrimonio cultural de Bucaramanga, lo cual equivale  a un 77,5% del  total de cuarenta (40) espacios participativosc omprometidos al inicio de la vigencia 2026.</t>
  </si>
  <si>
    <t>Oficio de Citación
Fotografias
Material de Apoy</t>
  </si>
  <si>
    <t xml:space="preserve">Ejecutar la Estrategia "Patrimonio al Parque" promoción y activación de los bienes de interes cultural a través de estrategia ludico pedagojicas frente a los monumentos de la ciudad. </t>
  </si>
  <si>
    <t>Informe de ejecución de la estrategia “Patrimonio al Parque”, con registro de las actividades realizadas, participantes y evidencias fotográficas y/o audiovisuales.</t>
  </si>
  <si>
    <t xml:space="preserve">Se viene desarrollando la estrategia Patrimonio al Parque ralizando la promoción y activación de los bienes de interes cultural a través de estrategia ludico pedagojicas, durante el periodo de evaluación se realizaron dos (2) actvidiades - Es-cupido y una activación en  el Barrio Diamante ll. </t>
  </si>
  <si>
    <t>Evidencias Fotograficas</t>
  </si>
  <si>
    <t>R.16</t>
  </si>
  <si>
    <t>7. Formación en Artes y Oficios</t>
  </si>
  <si>
    <t>Gestionar la formulación, revisión y aprobación de una estructura organizacional para la EMA, definiendo funciones, responsabilidades y líneas de autoridad, con el fin de fortalecer la gestión administrativa y académica.</t>
  </si>
  <si>
    <t>Propuesta de estructura organizacional de la EMA y soportes de aprobación.</t>
  </si>
  <si>
    <t xml:space="preserve">Subdirección Técnica         
EMA
</t>
  </si>
  <si>
    <t>Avance en la estructuración organizacional de la EMA</t>
  </si>
  <si>
    <t>R.17</t>
  </si>
  <si>
    <t>Posibilidad de afectación económica y reputacional porla insuficiencia de espacios físicos adecuados para atender la demanda de estudiantes y el desarrollo de las actividades académicas. a causa de Debido a que la EMA funciona en instalaciones arrendadas cuya capacidad es insuficiente frente al crecimiento institucional.</t>
  </si>
  <si>
    <t>Gestionar alternativas para ampliar o adecuar la infraestructura física destinada al funcionamiento de la EMA, garantizando espacios suficientes para la prestación del servicio educativo.</t>
  </si>
  <si>
    <t>Documento de necesidades y alternativas de infraestructura, con soportes de gestión.</t>
  </si>
  <si>
    <t>Cumplimiento de la gestión de alternativas de infraestructura para la EMA</t>
  </si>
  <si>
    <t>R.18</t>
  </si>
  <si>
    <t>Posibilidad de afectación económica y reputacional por la insuficiencia de recursos financieros, técnicos y operativos para garantizar el funcionamiento de la EMA. a causa de limitaciones recursos financieros basados en el presupuesto y al incremento de las necesidades que se derivan del crecimiento de la oferta institucional.</t>
  </si>
  <si>
    <t>Gestionar el fortalecimiento de los recursos financieros, humanos y operativos necesarios para garantizar el funcionamiento y crecimiento de la EMA.</t>
  </si>
  <si>
    <t>Consolidado de necesidades de recursos y soportes de gestión.</t>
  </si>
  <si>
    <t>Cumplimiento de la gestión para el fortalecimiento de recursos de la EMA</t>
  </si>
  <si>
    <t>R.19</t>
  </si>
  <si>
    <t>8. Fomento Convocatorias</t>
  </si>
  <si>
    <t>Posibilidad de pérdida económica y reputacional porOtorgamiento de estímulos con base en documentación aparentemente auténtica que posteriormente resulte falsa o irregular y cuya falsedad no fuera razonablemente detectable  a causa de la imposibilidad de advertir, durante la revisión documental, alteraciones o falsificaciones que no sean evidentes.</t>
  </si>
  <si>
    <t xml:space="preserve">Aplicar listas de chequeo  formato codigo CON-F03 version 1, para la verificación del cumplimiento de los requisitos legales y técnicos establecidos en los lineamientos de cada convocatoria, dejando evidencia de la revisión realizada. </t>
  </si>
  <si>
    <t>Formatos CON-F03 diligenciados y firmados, con evidencia de la verificación realizada.</t>
  </si>
  <si>
    <t xml:space="preserve">
Subdirección Técnica
Comento Convocatoria 
</t>
  </si>
  <si>
    <t>Cumplimiento de la verificación documental de postulaciones</t>
  </si>
  <si>
    <t>Verificar la consistencia, integridad, vigencia y completitud de la documentación aportada por los postulantes y, cuando existan mecanismos oficiales de consulta, validar la información a través de las plataformas o entidades competentes.</t>
  </si>
  <si>
    <t>Matriz de verificación documental, con soportes de las consultas realizadas en fuentes oficiales cuando corresponda.</t>
  </si>
  <si>
    <t>R.20</t>
  </si>
  <si>
    <t>Posibilidad de afectación económica y reputacional por Aplicación incompleta o inoportuna de los procedimientos establecidos para la divulgación, socialización y publicación de las convocatorias. a causa de la insuficiente apropiación, seguimiento y control en la ejecución de los procedimientos definidos para la planeación y divulgación de las convocatorias.</t>
  </si>
  <si>
    <t>Elaborar y ejecutar el cronograma de divulgación de cada convocatoria, definiendo los canales, fechas y responsables para la publicación de la información.</t>
  </si>
  <si>
    <t>Cronograma de divulgación de la convocatoria elaborado y ejecutado.</t>
  </si>
  <si>
    <t>Cumplimiento de las acciones de divulgación de convocatorias</t>
  </si>
  <si>
    <t xml:space="preserve">Verificar, antes de la apertura de la convocatoria, que la información publicada (lineamientos, cronograma, anexos, formatos y enlaces) sea completa, clara y corresponda a la versión aprobada.
</t>
  </si>
  <si>
    <t>Lista de verificación previa a la publicación, con constancia de revisión de lineamientos, cronograma, anexos, formatos y enlaces.</t>
  </si>
  <si>
    <t>Realizar seguimiento al cumplimiento de las actividades de divulgación previstas, dejando evidencia de las publicaciones, socializaciones y demás acciones de difusión efectuadas durante la convocatoria.</t>
  </si>
  <si>
    <t>Informe o matriz de seguimiento a la divulgación, con soportes de publicaciones, socializaciones y acciones de difusión realizadas.</t>
  </si>
  <si>
    <t>R.21</t>
  </si>
  <si>
    <t>9. Gestión de Turismo</t>
  </si>
  <si>
    <t>Posibilidad de pérdida económica y reputacional por deficiencias en la  coordinación y seguimiento para la ejecución de estrategias, programas y proyectos turísticos. a causa de la insuficiente definición e implementación de instrumentos que garanticen una adecuada articulación Institucional</t>
  </si>
  <si>
    <t>Realizar cuatro (4) sesiones del Consejo Municipal de Turismo durante la vigencia, una por trimestre, para efectuar seguimiento a los compromisos relacionados con la ejecución de las estrategias, programas y proyectos turísticos del municipio, con participación de los actores públicos, privados, académicos y comunitarios que integran esta instancia.</t>
  </si>
  <si>
    <t xml:space="preserve">
Subdirección de Turismo
</t>
  </si>
  <si>
    <t>Durante el periodo objeto de seguimiento se realizaron dos (2) sesiones del Consejo Municipal de Turismo, en las cuales se efectuó control y seguimiento a las estrategias, programas, proyectos y demás instrumentos de planeación turística del municipio.
En la primera sesión se revisaron los avances de la Política Pública de Turismo, el Plan Decenal de Turismo y los proyectos relacionados con Ciudad-Región, eventos y Puntos de Información Turística —PITS—. Asimismo, se presentaron los principales resultados y compromisos asociados a su implementación.
En la segunda sesión se realizó seguimiento a la programación de la Feria Bonita de Bucaramanga, desarrollada mediante los proyectos de inversión liderados por la Subdirección de Turismo, especialmente los correspondientes a Eventos y Ciudad-Región.
Como resultado, se cuenta con las actas, presentaciones, registros de asistencia y compromisos generados en las dos sesiones.
Avance cuantitativo: 2 sesiones realizadas de 4 programadas, equivalente al 50 % de cumplimiento de la meta anual.</t>
  </si>
  <si>
    <t xml:space="preserve">Acta Consejo </t>
  </si>
  <si>
    <t>Cumplimiento del seguimiento a compromisos del Consejo Municipal de Turismo</t>
  </si>
  <si>
    <t>R.22</t>
  </si>
  <si>
    <t>Posibilidad de afectación económica y reputacional por inconsistencias en el reporte de la información turistica   a causa de la insuficiencia en el analisis tecnico, validación y verificación  de la información suministrada por las fuentes oficiales y actores del sector turístico.</t>
  </si>
  <si>
    <t>Realizar dos (2) mesas de trabajo durante la vigencia, una por semestre, con el profesional responsable del Sistema de Información Turística y del Observatorio Turístico de Bucaramanga, orientadas a la aplicación de criterios técnicos para el análisis, validación, verificación y consolidación de la información suministrada por las fuentes oficiales y los actores del sector turístico.</t>
  </si>
  <si>
    <t>Actas o registros de las dos (2) mesas de trabajo realizadas</t>
  </si>
  <si>
    <t>Durante el periodo evaluado se realizó una (1) mesa de trabajo orientada al mejoramiento del proceso de análisis, validación, verificación y consolidación de la información turística.
En esta actividad participaron el profesional encargado de consolidar la información suministrada por las fuentes oficiales y los actores del sector turístico, la profesional que apoya las actividades del Observatorio Turístico en la Subdirección de Turismo y la estudiante en práctica de la Fundación Universitaria Comfenalco, quien desarrolla su trabajo de grado en el Observatorio Turístico.
Durante la mesa se revisaron criterios para la consolidación, validación y análisis de los datos utilizados en la elaboración de los informes mensuales y trimestrales presentados por el Instituto. La actividad contribuyó a mejorar la aplicación de criterios técnicos y a prevenir posibles inconsistencias en la información turística reportada y publicada.
Esta acción aporta al tratamiento del riesgo relacionado con la posibilidad de afectación reputacional por inconsistencias en el reporte de la información turística, debido a insuficiencias en el análisis técnico, la validación y la verificación de la información suministrada por las fuentes oficiales y los actores del sector turístico.
Avance cuantitativo: 1 mesa realizada de 2 programadas, equivalente al 50 % de cumplimiento de la meta anual.</t>
  </si>
  <si>
    <t xml:space="preserve">Acta informe de Observatorio </t>
  </si>
  <si>
    <t>Cumplimiento del fortalecimiento técnico de la información turística</t>
  </si>
  <si>
    <t>R.23</t>
  </si>
  <si>
    <t>Posibilidad de afectación reputacional por deficiencias en la prestación de los servicios de orientación turística, promoción, capacitación y atención al ciudadano y al turista a causa de insuficiente capacitación y fortalecimiento de competencias del personal responsable de la prestación de los servicios turísticos.</t>
  </si>
  <si>
    <t>Realizar cuatro (4) jornadas de capacitación durante la vigencia, una por trimestre, dirigidas a los funcionarios y contratistas de la Subdirección de Turismo, sobre atención al ciudadano, calidad del servicio, turismo accesible e inclusivo, lineamientos institucionales, bilingüismo y actualización de conocimientos sobre la oferta y el sector turístico.</t>
  </si>
  <si>
    <t>Registros de jornadas de capacitación, listados de asistencia y material socializado.</t>
  </si>
  <si>
    <t>Durante el periodo objeto de seguimiento se realizaron actividades de capacitación dirigidas a los funcionarios y contratistas de la Subdirección de Turismo, orientadas a mejorar sus conocimientos técnicos y la prestación de los servicios turísticos. Entre las actividades desarrolladas se encuentran:
Taller “Turismo para todos: lineamientos de accesibilidad e inclusión”, realizado en mayo y dirigido al equipo de la Subdirección de Turismo. En este espacio se abordaron orientaciones para la atención incluyente y la incorporación de criterios de accesibilidad en la gestión turística.
Jornada de inducción sobre la Biblioteca Pública Gabriel Turbay, mediante la cual se dieron a conocer los espacios, servicios, herramientas, recursos y componentes técnicos, culturales y turísticos del lugar donde funciona la Subdirección de Turismo.
Proceso de formación en bilingüismo, dirigido a los funcionarios de la Subdirección de Turismo interesados y a los guías profesionales de turismo del municipio, con el propósito de mejorar las competencias comunicativas aplicadas a la atención de visitantes.
Taller “Ruta de Aprendizaje Turístico: fortaleciendo capacidades para el desarrollo del destino”, dirigido al equipo de la Subdirección de Turismo. La jornada abordó conceptos básicos del turismo, tipologías turísticas, importancia del turismo para el desarrollo territorial y cadena de valor del sector.
Estas actividades contribuyeron al mejoramiento de las competencias técnicas del equipo y a la prevención de deficiencias en la orientación y prestación de los servicios turísticos.
Avance cuantitativo: 4 jornadas realizadas de 4 programadas, equivalente al 100 % de cumplimiento de la meta anual.</t>
  </si>
  <si>
    <t>Informe seguimiento Meta PDM</t>
  </si>
  <si>
    <t>Cumplimiento del fortalecimiento de competencias en servicios turísticos</t>
  </si>
  <si>
    <t>R.24</t>
  </si>
  <si>
    <t xml:space="preserve">10.  Gestión Financiera </t>
  </si>
  <si>
    <t xml:space="preserve">Posibilidad de pérdida económica y reputacional por Errores de verificación en las etapas previas a causa de ausencia de filtro de validación en el proceso del pago </t>
  </si>
  <si>
    <t>Diseñar, formalizar e implementar la tabla de verificación y control de pagos, incorporando los puntos de validación requeridos durante el trámite de las cuentas y previo a la realización del pago.</t>
  </si>
  <si>
    <t>Tabla de verificación y control de pagos aprobada e implementada</t>
  </si>
  <si>
    <t xml:space="preserve">Subdirección administrativa y Financiera
Tesoreria </t>
  </si>
  <si>
    <t>ANUAL</t>
  </si>
  <si>
    <t>NÚMERO</t>
  </si>
  <si>
    <t>La actividad se ejecutará en el último cuatrimestre del año</t>
  </si>
  <si>
    <t>Cumplimiento de las acciones de validación y seguridad de pagos</t>
  </si>
  <si>
    <t>Actualizar el procedimiento asociado al trámite de pagos, incorporando los puntos de validación, responsables y actuación frente a las inconsistencias identificadas.</t>
  </si>
  <si>
    <t>Procedimiento actualizado y aprobado</t>
  </si>
  <si>
    <t>Socializar con el personal involucrado en el trámite de cuentas y pagos los controles y criterios de validación establecidos.</t>
  </si>
  <si>
    <t>Registro de asistencia y evidencia de la socialización</t>
  </si>
  <si>
    <t>R.25</t>
  </si>
  <si>
    <t xml:space="preserve">Posibilidad de efecto dañoso sobre el recurso público por diferencias al final del ejercicio financiero, debido a que los valores comprometidos no corresponden con los pagos efectuados, por cada una de las  fuentes de financiación . a causa de debilidades en la implementación y aplicación de mecanismos de control y seguimiento para garantizar la articulación oportuna entre la información presupuestal, financiera, tesoral y contable de las diferentes fuentes de financiación.
</t>
  </si>
  <si>
    <t>Diseñar y formalizar la matriz de control y seguimiento para la conciliación de la información presupuestal, financiera, tesoral y contable por cada fuente de financiación.</t>
  </si>
  <si>
    <t>Matriz de control y seguimiento aprobada</t>
  </si>
  <si>
    <t>Subdirección administrativa y Financiera
Tesoreria 
Sistemas</t>
  </si>
  <si>
    <t>Cumplimiento de las acciones de respaldo y recuperación de información financiera</t>
  </si>
  <si>
    <t>Definir los responsables, fuentes de información y periodicidad para la conciliación de los compromisos, obligaciones, pagos y registros asociados a cada fuente de financiación.</t>
  </si>
  <si>
    <t>Lineamiento o procedimiento actualizado</t>
  </si>
  <si>
    <t>Implementar la matriz de control y seguimiento y realizar las conciliaciones establecidas, documentando las diferencias identificadas y los ajustes efectuados.</t>
  </si>
  <si>
    <t>Matrices diligenciadas y soportes de las conciliaciones realizadas</t>
  </si>
  <si>
    <t>MENSUAL</t>
  </si>
  <si>
    <t>R.26</t>
  </si>
  <si>
    <t xml:space="preserve">11. Gestión del Talento Humano </t>
  </si>
  <si>
    <t>Posibilidad de afectación reputacional por Desconocimiento de los funcionarios y los responsables de recursos humanos sobre la importancia de mantener la información actualizada y evitar la fuga de conocimiento. a causa de la  deficiencia de mecanismos adecuados para gestionar los conocimientos de la entidad a los servidores públicos</t>
  </si>
  <si>
    <t xml:space="preserve">Informe de implementación de una herramienta en el repositorio de la intranet para el almacenamiento y acceso adecuado de los documentos clave del inventario de conocimiento con sus respectivos respaldados, permitiendo su recuperación y seguimiento de manera rápida y precisa para garantizar la transferencia de conocimientos. 
</t>
  </si>
  <si>
    <t>Herramienta o espacio habilitado en la intranet y reporte de implementación, con evidencias de los documentos cargados y mecanismos de respaldo.</t>
  </si>
  <si>
    <t>Subdirección administrativa y Financiera
Talento Humano</t>
  </si>
  <si>
    <t xml:space="preserve">Semestral  </t>
  </si>
  <si>
    <t>Porcentaje</t>
  </si>
  <si>
    <t xml:space="preserve">Adjunta Pdf repositorio </t>
  </si>
  <si>
    <t>Cumplimiento de las acciones de Gestión del Conocimiento e Innovación</t>
  </si>
  <si>
    <t xml:space="preserve">Capacitación y socialización de herramientas para el acceso a la información documentada que debe estar disponible para el servidor público (personal de planta y contratistas) y aquella que debe ser custodiada y la que debe incluirse como información de acceso público.
</t>
  </si>
  <si>
    <t>Registros de capacitación y socialización, con listado de asistencia y material divulgado.</t>
  </si>
  <si>
    <t>Adjuntan como evidencia los siguientes documentos:
Acta No. 038 de 2026, de fecha 26 de mayo de 2026.
Acta No. 047 de 2026, “Mejora del diseño del repositorio”, de fecha 17 de junio de 2026.
Acta de reunión de fecha 7 de mayo de 2026.
Acta de reunión correspondiente a la jornada realizada con coordinadores y líderes del IMCT.
Registro de asistencia del 1 de julio de 2026, correspondiente a coordinadores y líderes del IMCT.
Documento de Gestión del Conocimiento.</t>
  </si>
  <si>
    <t xml:space="preserve">Informe de seguimiento a la implementación de las herramientas requeridas por GESCO+i en el marco de la Política de Gestión de Conocimiento e Innovación, los sistemas de gestión, MIPG e información requerida para reporte de FURAG, para garantizar el cumplimiento de la política. 
</t>
  </si>
  <si>
    <t>Informe de seguimiento a la implementación de herramientas de Gestión del Conocimiento e Innovación, con estado de avance y evidencias.</t>
  </si>
  <si>
    <t>Informe Ejecutivo Final Consolidado Realizado El 26 De agosto De 2026
Informe Ejecutivo, Política Y La Innovación Del IMCT Generación Y Transferencia De Conocimiento
Informe Ejecutivo Espacios Colaborativos Y Co-Creación
Informe Ejecutivo 20 De agosto De 2026_ Implementación De Política De Gestión Del Conocimiento Y La Innovación De IMCT
Informe Ejecutivo 30 de junio LUMI
Informe Ejecutivo 30 de junio de 2026</t>
  </si>
  <si>
    <t xml:space="preserve">Establecer un procedimiento para transferencia de conocimiento y buenas prácticas de gestión de conocimiento e innovación, definiendo actividades que los empleados con mayor experiencia o cercanos a ru retiro transfieran su conocimiento y habilidades a otros funcionarios mediante documentación, videos y actividades de capacitación.
</t>
  </si>
  <si>
    <t>Procedimiento de transferencia de conocimiento y buenas prácticas elaborado, aprobado y socializado.</t>
  </si>
  <si>
    <t>6. GD-F-32 Informe Ejecutivo Transferencia 2026</t>
  </si>
  <si>
    <t>Conformar un equipo de trabajo para lliderar y socializar las buenas prácticas de implementación de la Política de Gestión de Conocimiento e innovación, con el fin de fomentar la comunicación abierta y asegurando que  se gestiónen los conocimientos de la organización de cada área y miembro del IMCT.</t>
  </si>
  <si>
    <t>Acta o documento de conformación del equipo de trabajo, con definición de integrantes, responsabilidades y registros de las actividades realizadas.</t>
  </si>
  <si>
    <t xml:space="preserve">Acta 034
Presentación equipo GESCO
</t>
  </si>
  <si>
    <t>R.27</t>
  </si>
  <si>
    <t>Posibilidad de afectación económica y reputacional por  desconocimiento del requisito por parte de los empleados sobre la importancia de mantener la información actualizada y verificada en la plataforma SIGEP. a causa de   ausencia de seguimiento en las plataformas del SIGEP lo que puede resultar en una  inexactitud de la información</t>
  </si>
  <si>
    <t xml:space="preserve">Solicitud a los funcionarios públicos de realización de actualización de la hoja de vida en el sistema SIGEPii y demas entes de revisorías, con el fin de hacer validación a 31 de julio de la actualización de la información.  
</t>
  </si>
  <si>
    <t>Comunicaciones de solicitud de actualización y reporte de verificación del estado de actualización de hojas de vida en SIGEP II.</t>
  </si>
  <si>
    <r>
      <t xml:space="preserve">Con el propósito de dar cumplimiento a las disposiciones establecidas por el Departamento Administrativo de la Función Pública mediante la Circular Externa No. 100-009-2026, relacionadas con la actualización de la hoja de vida y la presentación de la Declaración de Bienes y Rentas en la plataforma SIGEP II, la Subdirección Administrativa y Financiera implementó una estrategia de comunicaciones dirigida a todos los servidores públicos de la entidad. Como mecanismo de alerta y seguimiento se realizaron tres (3) recordatorios institucionales durante el mes de julio de 2026, informando de manera oportuna el vencimiento del plazo establecido para el 31 de julio e impartiendo las orientaciones necesarias para el cumplimiento de dichas obligaciones. 
Como evidencia de esta gestión </t>
    </r>
    <r>
      <rPr>
        <b/>
        <sz val="11"/>
        <rFont val="Arial"/>
        <family val="2"/>
      </rPr>
      <t>reposan los tres comunicados emitidos por correo electrónico los días 10, 24 y 30 de julio de 2026, mediante los cuales se reiteró la importancia de mantener actualizada la información registrada en SIGEP II y efectuar el diligenciamiento y presentación de la Declaración de Bienes y Rentas.</t>
    </r>
    <r>
      <rPr>
        <sz val="11"/>
        <rFont val="Arial"/>
        <family val="2"/>
      </rPr>
      <t xml:space="preserve"> 
De igual forma, y con el fin de garantizar la confiabilidad y consistencia de la información reportada por los servidores públicos, la Subdirección Administrativa y Financiera tiene previsto para el último cuatrimestre de la presente vigencia realizar una revisión individual de las actualizaciones efectuadas en SIGEP II, contrastando la información registrada en la plataforma con los documentos que conforman la historia laboral física que reposa en los archivos de la dependencia. Esta actividad permitirá validar la integridad de los datos, identificar posibles inconsistencias y fortalecer el cumplimiento de las obligaciones legales y administrativas en materia de administración del talento humano. </t>
    </r>
  </si>
  <si>
    <t>https://imctgovco.sharepoint.com/:f:/s/INFORMESDELMIPG2025/IgCLR1_6iRe-RZuVumVcKrgwAQqp23XI_DcbPPfxe1bRadI?e=6vceNY</t>
  </si>
  <si>
    <t>Cumplimiento de la actualización y verificación de información en SIGEP II</t>
  </si>
  <si>
    <t xml:space="preserve">Establecer un mecanismo de verificación semestral, donde se evidencie la validacion de la actualización de la información y asegurar que todos los funcionarios den cumplimiento al proceso de acutalización. 
</t>
  </si>
  <si>
    <t>Matriz o reporte semestral de verificación de actualización de información en SIGEP II.</t>
  </si>
  <si>
    <t xml:space="preserve">Numero </t>
  </si>
  <si>
    <t xml:space="preserve">Se realizó la descarga de la lista de verificación de personas vinculadas como Servidores Públicos disponible en la plataforma SIGEP, con el propósito de identificar las personas que figuraban como activas en el sistema.
A partir de esta información se realizó una revisión individual de cada registro, verificando la situación de vinculación de las personas relacionadas y determinando cuáles habían culminado su relación con el Instituto y, por tanto, requerían ser desvinculadas de la plataforma.
Ejecución del proceso de desvinculación
Como resultado de la revisión individual, se efectuó el proceso de desvinculación correspondiente a cada uno de los registros identificados.
Como resultado, se logró la validación de los 194 datos registrados en SIGEP II, de los cuales se procedió a la desvinculación exitosa de los 158 registros revisados que figuraban como servidores públicos activos y que no era información correcta y se validó 46 registros que correspondía a los Servidores Públicos activos en el Instituto, alcanzando un nivel de ejecución del 100 % de los datos revisados.
Resultado del proceso Cantidad Porcentaje
Registros revisados 194 = 100 %
Registros desvinculados exitosamente 158 = 100 %
Registro de Servidores Públicos Activos 46 = 100 %
INFORME EJECUTIVO
DETALLADO DE LAS DESVINCULACIONES REALIZADAS
MATRIZ DE EXCEL GENERADA POR SIGEP II
</t>
  </si>
  <si>
    <t>https://imctgovco.sharepoint.com/:f:/s/INFORMESDELMIPG2025/IgCmUr4OYp2aTK63aZUB3yLvAWvvENooTXoZRnpO5j4biWM?e=hmTuKa</t>
  </si>
  <si>
    <t>Validar la desvinculación de los contratistas mediante mecanismo de verificación semestral, donde se evidencie la validacion de la actualización de la información y asegurar que todos los contratistas que han prestado servicios y no están activos, se desviculen en la terminación del contrato.</t>
  </si>
  <si>
    <t>Reporte semestral de verificación de contratistas desvinculados, con registro de novedades y acciones de actualización realizadas.</t>
  </si>
  <si>
    <t xml:space="preserve">Identificación y revisión de los registros
La Subdirección Administrativa y Financiera realizó la descarga de la lista de verificación de personas vinculadas como CONTRATISTAS disponible en la plataforma SIGEP, con el propósito de identificar las personas que figuraban como activas en el sistema.
A partir de esta información se realizó una revisión individual de cada registro, verificando la situación de vinculación de las personas relacionadas y determinando cuáles habían culminado su relación con el Instituto y, por tanto, requerían ser desvinculadas de la plataforma.
Ejecución del proceso de desvinculación
Como resultado de la revisión individual, se efectuó el proceso de desvinculación correspondiente a cada uno de los registros identificados.
Como resultado, se logró la validación de 100 datos de los 400 registrados en SIGEP II, de los cuales se procedió a la desvinculación exitosa de los 100 registros revisados que figuraban como CONTRATISTAS activos y que no era información correcta.
Resultado del proceso Cantidad Porcentaje
Registros revisados 100 = 100 %
Registros desvinculados exitosamente 100 = 100 %
Registro de Contratistas Activos 400 = 25% de avance
El resultado evidencia que de la totalidad de los registros objeto de revisión fueron gestionados exitosamente el 25%.
Estado actual de la información
La culminación del proceso en el ultimo cuatrimestre del año 2026 permitirá establecer una mayor correspondencia entre la información registrada en SIGEP y la situación real de vinculación de los servidores públicos del IMCT, fortaleciendo la calidad, confiabilidad y trazabilidad de la información relacionada con la gestión del talento humano.
</t>
  </si>
  <si>
    <t>https://imctgovco.sharepoint.com/:f:/s/INFORMESDELMIPG2025/IgCHTxddyxJoSoXKB4J7UB7HARFpe0RGp7SKN10yHlzbnuA?e=hbh4ia</t>
  </si>
  <si>
    <t>R.28</t>
  </si>
  <si>
    <t>Posibilidad de afectación económica y reputacional por falta de estrategias adecuadas para sensibilizar a todo el personal sobre la importancia del Plan de Integridad y su cumplimiento  a causa de lo cual puede generar desconocimiento o resistencia en la adopción de prácticas éticas y de transparencia dentro de la organización.</t>
  </si>
  <si>
    <t>Mediante seguimiento por parte del comité institucional de gestión y desempeño asegurar que el Plan de Integridad sea promovido y respaldado activamente.</t>
  </si>
  <si>
    <t>Actas del Comité Institucional de Gestión y Desempeño con registro del seguimiento al Plan de Integridad y compromisos establecidos.</t>
  </si>
  <si>
    <t>INFORME  ANUAL</t>
  </si>
  <si>
    <t>-</t>
  </si>
  <si>
    <t>Cumplimiento de las acciones del Plan de Integridad</t>
  </si>
  <si>
    <t xml:space="preserve">Implementar actividades de sensibilización y capacitación dirigido a todo el personal, enfocado en la importancia de la  integridad y el cumplimiento del Plan de Integridad. </t>
  </si>
  <si>
    <t>Registros de jornadas de sensibilización y capacitación en integridad, con listados de asistencia y material socializado.</t>
  </si>
  <si>
    <t xml:space="preserve">Durante los meses de mayo, junio, julio y agosto de 2026 se desarrollaron las siguientes actividades orientadas a fortalecer la apropiación de los valores institucionales, la integridad, la transparencia y el bienestar de funcionarios y contratistas:
Se desarrollaron actividades de sensibilización y apropiación de los valores del Código de Integridad, promoviendo mensualmente un valor institucional como eje de las acciones realizadas:
•	Mayo: Honestidad.
•	Junio: Justicia.
•	Julio: Diligencia.
Estas actividades estuvieron orientadas a fortalecer el conocimiento, la reflexión y la aplicación de los valores en el ejercicio de las funciones y responsabilidades de los servidores públicos y contratistas.
Durante los meses de mayo y junio de 2026 se elaboraron los informes ejecutivos correspondientes a las actividades desarrolladas en el marco del Plan de Integridad, con el propósito de documentar las acciones adelantadas, los resultados obtenidos y los avances frente al cumplimiento de las actividades programadas.
Se dio continuidad a la segunda fase de recolección de información mediante la aplicación de encuestas de clima laboral en la EMA y el IMCT. 
Durante el mes de mayo de 2026 se realizó el Curso Virtual de Integridad y Transparencia, dirigido a servidores públicos y contratistas.  
Se elaboró un video institucional con la participación de los Gestores de Integridad 2026, como estrategia de comunicación y sensibilización dirigida a funcionarios y contratistas.
Se desarrollaron espacios de atención y acompañamiento desde el área de Psicología, dirigidos a funcionarios y contratistas del IMCT, realizados los días jueves
Durante el periodo se adelantaron las acciones de planeación y organización correspondientes al Día Íntegro, orientada a exaltar y reconocer al servidor público que se destaque por la vivencia y aplicación del valor de la Diligencia, Se compartio invitacion a  via Whaatsapp a participar del mes de la Diligencia y sus actividades
Se diseñó la Encuesta de Percepción del Código de Integridad, conformada por once (11) preguntas.   </t>
  </si>
  <si>
    <t>https://imctgovco.sharepoint.com/:f:/s/INFORMESDELMIPG2025/IgC-5DMNkMAlRao26BGIW68VAd19PdtC3F6NX8KoowOr49U?e=DaHZb9</t>
  </si>
  <si>
    <t>Realizar evaluaciones internas mediante la encuesta de apropiación del código de integridad para evaluar la implementación y el cumplimiento del Plan de Integridad</t>
  </si>
  <si>
    <t>Informe de resultados de la encuesta de apropiación del Código de Integridad, con análisis de resultados y oportunidades de mejora.</t>
  </si>
  <si>
    <t>Se realizo encuesta, de percepción del Código de Integridad con  funcionarios y contratistas del IMCT, con el propósito de conocer el nivel de apropiación, comprensión y aplicación de los valores institucionales, así como identificar oportunidades de mejora que contribuyan al fortalecimiento de una cultura organizacional basada en la integridad, la transparencia y el buen servicio. Pendiente dar continuidad a la segunda fase de encuentas pendientes (70)</t>
  </si>
  <si>
    <t>https://imctgovco.sharepoint.com/:f:/s/INFORMESDELMIPG2025/IgB_lyCmDEwnSaApuLfareoeAeVZGWLtRHBwaZs9V_qzGKY?e=VCGQRA</t>
  </si>
  <si>
    <t>R.29</t>
  </si>
  <si>
    <t xml:space="preserve">12. Gestión de Bienes y Recursos Físicos  </t>
  </si>
  <si>
    <t>Posibilidad de pérdida económica y reputacional porfalta de actualización de la documentación que hace parte del proceso de Gestión de bienes y Recusrsos Físicos, para la gestión adecuada de los bienes muebles  a causa de Ausencia de planificación institucional para la gestión</t>
  </si>
  <si>
    <t>Actualizar la documentación del procesos de Gestión de Bienes y recursos físicos.</t>
  </si>
  <si>
    <t>Documentos del proceso de GBRF actualizados y aprobados.</t>
  </si>
  <si>
    <t>Subdirección Administrativa y Financiera
Almacen</t>
  </si>
  <si>
    <t>PORCENTAJE</t>
  </si>
  <si>
    <t>Programado para el último cuatrimestre de septiembre a Diciembre</t>
  </si>
  <si>
    <t>Cumplimiento de las acciones para la gestión de bienes y recursos físicos</t>
  </si>
  <si>
    <t>Socializar los documentos actualizados.</t>
  </si>
  <si>
    <t>Registros de socialización de los documentos actualizados, con listados de asistencia y/o soportes de divulgación.</t>
  </si>
  <si>
    <t>Mantener un sistema de inventarios actualizado.</t>
  </si>
  <si>
    <t>Reporte o base de inventario actualizada, con registros de movimientos, altas, bajas y novedades.</t>
  </si>
  <si>
    <t>R.30</t>
  </si>
  <si>
    <t xml:space="preserve">13. Gestión Documental </t>
  </si>
  <si>
    <t>Posibilidad de pérdida económica y reputacional por la falta de inventarios documentales actualizados, la escasa capacitación del personal y el desconocimiento de la normatividad archivística, junto con prácticas inadecuadas de gestión y posibles influencias externas, afectando la eficiencia, la transparencia y la integridad de los archivos y recursos institucionales a causa de de la limitada cultura archivística en la entidad y a la ausencia de solicitudes oportunas de acompañamiento técnico por parte de los funcionarios y contratistas, se dificulta la corrección y mitigación de errores en los procesos de gestión documental.</t>
  </si>
  <si>
    <t xml:space="preserve">Capacitación periódica en Gestión Documental: Organizar y llevar a cabo sesiones de capacitación periódicas sobre gestión documental para los servidores encargados de administrar los archivos de gestión. 
</t>
  </si>
  <si>
    <t>Registros de capacitación en Gestión Documental, con listados de asistencia y material socializado.</t>
  </si>
  <si>
    <t xml:space="preserve">Subdirección administrativa y Financiera
Gestión Documental </t>
  </si>
  <si>
    <t>Nùmero</t>
  </si>
  <si>
    <t>El dìa 26 de agosto de 2026 se realizò, en el Instituto Municipal de Cultura y Turismo de Bucaramanga, una capacitaciòn orientada a la identificaciòn y diferenciaciòn de los documentos fìsicos y electrònicos con el fin de que los asistentes puedan conocer sus caracterìsticas y su manejo. Asimismo, se socializò la Intranet institucional la cual busca optimizar las labores administrativas dentro de la entidad.</t>
  </si>
  <si>
    <t>Informe ejecutivo de capacitaciòn, pieza gràfica de la capacitaciòn, registro fotogràfico y asistencial y material expuesto.
https://imctgovco.sharepoint.com/:f:/s/INFORMESDELMIPG2025/IgB6qw_QcqbsQo5NgTrUhDDEAVO0d95ui-uwtx6WZrjWv5U?e=5aZoiN</t>
  </si>
  <si>
    <t>Cumplimiento de las acciones de fortalecimiento de la Gestión Documental</t>
  </si>
  <si>
    <t xml:space="preserve">Realizar revisiones mensuales para asegurarse de que esté cargando la información en el repositorio institucional. Esto incluye la validación del cargue efectivo de los respaldos o copias de seguridad bajo el cronograma establecido.
</t>
  </si>
  <si>
    <t>Reporte mensual de verificación del cargue de información y copias de seguridad en el repositorio institucional.</t>
  </si>
  <si>
    <t>Se realizó, por parte del profesional de Sistemas, un informe donde se refieren los activos de información que tuvieron copia de seguridad y cargue en el repositorio documental de la entidad.</t>
  </si>
  <si>
    <t>Informe ejecutivo con información relacionada a verificación y cargue en el repositorio documental.
https://imctgovco.sharepoint.com/:f:/s/INFORMESDELMIPG2025/IgBoZvcRPKMgSbCDcGcHUMy4AZaCxan-7uhb7aEz97obxvI?e=EOorrX</t>
  </si>
  <si>
    <t xml:space="preserve">Control de ingreso y salida de documentos: Establecer y mantener un sistema de control para registrar el ingreso y salida de documentos dentro de la entidad, garantizando que cada expediente siga su trazabilidad y se mantenga el orden original de los mismos. </t>
  </si>
  <si>
    <t>Registro de ingreso y salida de documentos, con trazabilidad de los expedientes.</t>
  </si>
  <si>
    <t>Se realizò, por parte de Archivo Central, la entrega de informaciòn efectiva de 8 solicitudes de informaciòn para su consulta interna y manejo pertinente.</t>
  </si>
  <si>
    <t>Registros de prèstamo documental realizadas
https://imctgovco.sharepoint.com/:f:/s/INFORMESDELMIPG2025/IgC21-sVN_ssRKExhrg2inQgAYGNX-uVjgbNWDArHGcPB5k?e=gJLoc4</t>
  </si>
  <si>
    <t>R.31</t>
  </si>
  <si>
    <t>Posibilidad de afectación reputacional por la falta de controles rigurosos sobre el acceso a los archivos de gestión y la ausencia de un sistema eficiente de clasificación y seguimiento documental, se incrementa el riesgo de alteración o pérdida accidental de información relevante, lo que puede generar sanciones o repercusiones legales para la entidad a causa de  procedimientos estandarizados y tecnologías adecuadas para realizar copias de seguridad periódicas y seguras de los archivos de gestión, se expone la información crítica a pérdidas que afectan el cumplimiento normativo y la continuidad operativa institucional.</t>
  </si>
  <si>
    <t xml:space="preserve">Realizar revisiones periódicas para asegurarse de que el sistema de respaldo esté funcionando correctamente. Esto incluye la verificación de que las copias de seguridad se realicen según el calendario establecido y la comprobación de la integridad de los datos respaldados.
</t>
  </si>
  <si>
    <t>Informe o reporte de verificación de copias de seguridad e integridad de la información respaldada.</t>
  </si>
  <si>
    <t>Se realizó, por parte del profesional de Sistemas, un informe donde se refiere la información que tuvo copia de seguridad a nivel interno de la entidad.</t>
  </si>
  <si>
    <t>Informe ejecutivo con información relacionada a verificación de copias de seguridad e integridad de la información respaldada.
https://imctgovco.sharepoint.com/:f:/s/INFORMESDELMIPG2025/IgCs64CxylsBRqKcVlqWQvhiAV-Pdt-k4NfL5fyYh1igsg8?e=Vayf9I</t>
  </si>
  <si>
    <t>Cumplimiento de las acciones de control y custodia documental</t>
  </si>
  <si>
    <t xml:space="preserve">Realizar una revisión periódica del sistema de clasificación de archivos, asegurándose de que se mantenga organizado y eficiente. Actualizar la estructura conforme cambian las necesidades organizacionales o las normativas.
</t>
  </si>
  <si>
    <t>Registro de revisión y actualización del sistema de clasificación documental.</t>
  </si>
  <si>
    <t>Se realizò, por parte de los profesionales en Gestiòn Documental, las encuestas de unidad documental y Cuadros de Clasificaciòn Documental preliminares aunadas con las funciones del personal administrativo  en el marco de la actualizaciòn de las Tablas de Retenciòn Documental de la entida acorde al Acuerdo Ùnico de 2024 del Archivo General de la Naciòn.</t>
  </si>
  <si>
    <t>Encuestas de unidad documental, Cuadros de Clasificaciòn Documental preliminares de las 6 dependencias de la entidad junto con funciones y manual de funciones de la entidad.
https://imctgovco.sharepoint.com/:f:/s/INFORMESDELMIPG2025/IgBUqMCeX6ntRbuosNLQ15yvAY_V6XJKZQN97u7W8VZmUQE?e=SLGbBT</t>
  </si>
  <si>
    <t>Custodia de la documentación (tanto física como digital) de acuerdo con los criterios establecidos por el Archivo General de la Nación (AGN) y los procesos archivísticos correspondientes, así como la verificación de los inventarios de los documentos y las transferencias realizadas por las diferentes dependencias.</t>
  </si>
  <si>
    <t>Inventarios documentales actualizados, registros de transferencias y soportes de verificación de custodia documental.</t>
  </si>
  <si>
    <t>Se realizò la compilaciòn del inventario documental reportado en Archivo Central el cual se encuentra en custodia en este depòsito. Por otro lado, se realizò, en este cuatrimestre, la transferencia documental primaria de los contratos producidos por la Oficina Jurìdica. Por ùltimo, se refiere la limpieza y mantenimiento del espacio locativo donde reposa la documentaciòn.</t>
  </si>
  <si>
    <t>1. Archivo excel con inventario documental del Archivo Central. 
2. Acta de transferencia documental con FUID de la transferencia de la Oficina Jurìdica en formato pdf.
3. Soporte fotogràfico de limpieza, mantenimiento locativo y fumigaciòn del depòsito de Archivo Central.
https://imctgovco.sharepoint.com/:f:/s/INFORMESDELMIPG2025/IgCZZzSnfY9iTZtCsaGDw_dkAeSmVQ4W8IIVe8xvRpyvCbo?e=BENprG</t>
  </si>
  <si>
    <t>R.32</t>
  </si>
  <si>
    <t xml:space="preserve">14.  Gestión Tecnológica  </t>
  </si>
  <si>
    <t>Posibilidad de afectación reputacional por fallas en la infraestructura tecnológica (servidores, red de datos o energía) que afecten la operación de los sistemas a causa de la dependencia de servidores, red o energía sin esquema de respaldo o redundancia</t>
  </si>
  <si>
    <t xml:space="preserve">Fortalecer la infraestructura tecnológica mediante la actualización y renovación del soporte técnico y licencias  que soportan los servicios institucionales. </t>
  </si>
  <si>
    <t>Inventario actualizado de licencias y soportes tecnológicos, con evidencias de renovación, actualización o adquisición realizada.</t>
  </si>
  <si>
    <t xml:space="preserve">Subdirección Administrativa y Financiera
Sistemas </t>
  </si>
  <si>
    <t>CUATRIMESTRAL</t>
  </si>
  <si>
    <t>Se realizó la actualización del inventario de los sistemas de información del IMCT, identificando los sistemas, aplicaciones y servicios tecnológicos utilizados por la entidad, así como su función, área responsable, usuarios, estado, integración y fuente de evidencia.</t>
  </si>
  <si>
    <t>Inventario de los Sistemas de Información Actualizados IMCT 2026.xlsx</t>
  </si>
  <si>
    <t>Cumplimiento de las acciones para la disponibilidad de la infraestructura tecnológica</t>
  </si>
  <si>
    <t xml:space="preserve">Implementar  y actualizar( Aplica solo cuando se realiza actualizaciones de los sistema de información o infraestructura tecnlógica en general) el plan de continuidad del negocio y recuperación ante desastres para los sistemas de información institucionales.
</t>
  </si>
  <si>
    <t>Plan de Continuidad del Negocio y Recuperación ante Desastres actualizado, con registro de revisión y aprobación.</t>
  </si>
  <si>
    <t>Se  viene realizando la actualización del Plan de Continuidad del Negocio y Recuperación ante Desastres (DRP) frente a los cambios realizados en los sistemas de información y en la infraestructura tecnológica institucional, sometiendo el documento actualizado a revisión y aprobación por parte de la Oficina de Sistemas y al area de gestipon de calidad</t>
  </si>
  <si>
    <t>Documento del Plan de Continuidad del Negocio y Recuperación ante Desastres (DRP) actualizado. El cual se encuentra en proceso de aprobación y registro por el area de gestión de calidad</t>
  </si>
  <si>
    <t xml:space="preserve">Realizar mantenimiento preventivo y correctivo mensuales o anuales cuando apliquen a los componentes de infraestructura tecnológica para gantizar el respaldo o redundancia con el fin de garantzar la disponibilidad de los servicios
</t>
  </si>
  <si>
    <t>Plan o cronograma de mantenimiento y registros de mantenimientos preventivos y correctivos ejecutados.</t>
  </si>
  <si>
    <t>Se viene realizando el registro y seguimiento de las actividades de mantenimiento preventivo y correctivo de los activos tecnológicos institucionales en la a atención de fallas, instalación y configuración de equipos, impresoras, software, conectividad, actualización de componentes y demás actividades de soporte tecnológico.</t>
  </si>
  <si>
    <t>Formato de registro de Mantenimientos Preventivos y Correctivos de Activos, que contiene las actividades registradas y atendidas , incluyendo descripción del mantenimiento, cantidad proyectada, cantidad cumplida y fecha de registro.</t>
  </si>
  <si>
    <t>R.33</t>
  </si>
  <si>
    <t>Posibilidad de perdida de integridad por la ejecución de ataques externos como inyección de código malicioso en la web, envío de correos fraudulentos con enlaces a sitios falsos, o a fallas de seguridad en aplicaciones y servidores institucionales. a causa de  la falta implementación de certificados y claves criptográficas, configuraciones insuficientes de seguridad en el firewall y ausencia de controles de cifrado y autenticación, lo que facilita la materialización de ataques contra la infraestructura tecnológica.</t>
  </si>
  <si>
    <t xml:space="preserve">Monitoreo de correo institucional mensualmente verificando las reglas de DLP (Prevención de Pérdida de Datos) y antiphishing (engaño en los que un atacante suplanta) Microsoft 365/Exchange para detectar y bloquear correos fraudulentos o con adjuntos maliciosos.                                                                                                                                                                                                                                       </t>
  </si>
  <si>
    <t>Reporte mensual de monitoreo de reglas DLP y antiphishing, con registro de alertas, eventos detectados y acciones realizadas.</t>
  </si>
  <si>
    <t>Revisar de forma mensual la consola de administración de Microsoft 365/Exchange. Verificar la efectividad de las reglas de DLP y antiphishing, analizar las alertas de correos sospechosos o adjuntos maliciosos bloqueados y ajustar las políticas de seguridad si es necesario.</t>
  </si>
  <si>
    <t xml:space="preserve">Archivo PDF del reporte mensual exportado de la consola de Microsoft 365 y correo electrónico </t>
  </si>
  <si>
    <t>Cumplimiento de los controles de seguridad de la información</t>
  </si>
  <si>
    <t xml:space="preserve"> Realizar seguimiento semetral de los controles de seguridad de la información (Politicas del Firewall) asociados a la infraestructura tecnológica, asegurando la disponibilidad (Medir la latencia- Tiempo de repuesta) y  logs de firewall (Exportar registros de políticas aplicadas)                                                                                                         </t>
  </si>
  <si>
    <t>Informe semestral de seguimiento a controles de seguridad, con medición de disponibilidad, latencia y registros de políticas del Firewall.</t>
  </si>
  <si>
    <t>Evaluar cuatrimestralmente las políticas configuradas en el Firewall institucional. Exportar y/o capturas de pantalla de los logs o registros de las políticas aplicadas</t>
  </si>
  <si>
    <t xml:space="preserve">Informe cuatrimestral firmado por el administrador del Firewall, acompañado con la exportación y/o capturas de pantallas de los logs o registros de las politicas aplicadas. Para este cuatrimestre se solicitó  via correo al proveedor a través de soporte técnico los soportes y evidencias de la consola de Fortinet </t>
  </si>
  <si>
    <t>Registros mensuales de jornadas o cápsulas de seguridad digital, con soportes de divulgación o participación.</t>
  </si>
  <si>
    <t>Diseñar y difundir mensualmente piezas informativas virtuales (cápsulas) o programar sesiones de capacitación dirigidas a funcionarios y contratistas. Los temas deben enfocarse en la prevención de phishing, contraseñas seguras y buenas prácticas.</t>
  </si>
  <si>
    <t>Captura de pantalla o soporte digital en pdf del correo masivo enviado desde la plataforma institucional, donde se visibilice la fecha, el remitente, el asunto y el contenido de la cápsula</t>
  </si>
  <si>
    <t>R.34</t>
  </si>
  <si>
    <t>Posibilidad de afectación económica y reputacional por daño, deterioro o pérdida de activos físicos tecnológicos para la operación institucional. a causa de  la falta de mantenimiento preventivo, condiciones inadecuadas de almacenamiento o insuficiencia de controles de protección física.</t>
  </si>
  <si>
    <t xml:space="preserve">Realizar inspecciones trimestralmente del estado físico de los equipos e infraestructura institucional para identificar oportunamente condiciones de deterioro.
</t>
  </si>
  <si>
    <t>Formato o informe trimestral de inspección del estado físico de equipos e infraestructura, con registro de novedades identificadas.</t>
  </si>
  <si>
    <t>Realizar inspecciones programadas a equipos tecnológicos y espacios donde se almacenan activos de información, documentando hallazgos, riesgos identificados y acciones correctivas requeridas.</t>
  </si>
  <si>
    <t>Informe diligenciado de inspección describiendo el tipo de falla con su solución</t>
  </si>
  <si>
    <t>Cumplimiento de las acciones para la protección de activos tecnológicos</t>
  </si>
  <si>
    <t xml:space="preserve">Contratar el servicio de mantenimiento preventivo y correctivo de los activos de la información del Instituto.
</t>
  </si>
  <si>
    <t>Contrato u orden de servicio de mantenimiento y soportes de ejecución de los mantenimientos realizados.</t>
  </si>
  <si>
    <t>Gestionar la contratación y ejecución de mantenimientos preventivos y correctivos para los activos tecnológicos, verificando el cumplimiento del cronograma y las actividades realizadas por el proveedor.</t>
  </si>
  <si>
    <t>Contrato o orden de servicio suscrita  y/o informes técnicos de mantenimiento son las evidencia y soportes de ejecución.</t>
  </si>
  <si>
    <t>Capacitar a los funcionarios y contratistas trimestral sobre el uso adecuado, cuidado y custodia de los activos institucionales</t>
  </si>
  <si>
    <t>Registros trimestrales de capacitación, con listados de asistencia y material socializado.</t>
  </si>
  <si>
    <t>Desarrollar jornadas periódicas de sensibilización y capacitación sobre el uso adecuado, protección, cuidado y custodia de los activos institucionales dirigidas a funcionarios y contratistas.</t>
  </si>
  <si>
    <t>Listados de asistencia, material de capacitación, registros fotográficos, presentaciones y/o campañas de capacitación con capsulas informativas donde se evidencia la fecha, el remitente, el asunto y el contenido</t>
  </si>
  <si>
    <t>R.35</t>
  </si>
  <si>
    <t>Posibilidad de perdida de disponibilidad por fallas, errores o comportamientos inesperados en los programas o aplicaciones utilizadas por la entidad. a causa de  deficiencias en el desarrollo, configuración, actualización, pruebas  de vulnerabilidad del software, así como a la implementación insuficiente de controles de seguridad de la información que garanticen la confidencialidad, integridad y disponibilidad de los datos institucionales."</t>
  </si>
  <si>
    <t xml:space="preserve">1) Realizar pruebas anual funcionales, de seguridad y de vulnerabilidades antes de la puesta en producción de los sistemas de información o actualizaciones de software.(Pruebas de autenticación, autorización, cifrado y control de accesos realizadas sobre el sistema- logs, capturas de pantalla, reportes de Firewall)
</t>
  </si>
  <si>
    <t>Informe de pruebas funcionales, de seguridad y vulnerabilidades, con logs, capturas de pantalla y registro de resultados o ajustes realizados.</t>
  </si>
  <si>
    <t>Realizar y documentar pruebas funcionales, de seguridad y vulnerabilidades antes de cada puesta en producción o actualización del software. Analizar los resultados, aplicar las correcciones e implemetar los controles necesarios.</t>
  </si>
  <si>
    <t>Informe de monitoreo de pruebas del Análisis de Vulnerabilidades con capturas de pantalla de los  sistemas de información y reportes de firewall.</t>
  </si>
  <si>
    <t>Cumplimiento de las acciones de seguridad y respaldo de los sistemas de información</t>
  </si>
  <si>
    <t xml:space="preserve">Realizar mensualmente respaldos y recuperación de información que permitan restaurar los datos ante incidentes que afecten su integridad.                                                                                   </t>
  </si>
  <si>
    <t>Reporte mensual de copias de seguridad y pruebas de recuperación de información.</t>
  </si>
  <si>
    <t>Ejecutar copias de seguridad de la información institucional y realizar pruebas periódicas de restauración para verificar la integridad y disponibilidad de los datos respaldados.</t>
  </si>
  <si>
    <t>Reporte de respaldos realizados de los sistemas de información cargado en el repositorio institucional y documento de la política de respaldos y prueba de restauración con su respectiva verificación.</t>
  </si>
  <si>
    <t xml:space="preserve"> Realizar campañas o capsulas de capacitación anualmente para la instación de software autorizados</t>
  </si>
  <si>
    <t>Registro anual de campaña o cápsula de capacitación sobre instalación y uso de software autorizado.</t>
  </si>
  <si>
    <t>Desarrollar campañas de sensibilización y capacitación sobre instalación y uso de software autorizado y licenciado, promoviendo el cumplimiento de las políticas de seguridad informática de la entidad.</t>
  </si>
  <si>
    <t>R.36</t>
  </si>
  <si>
    <t xml:space="preserve">15.  Gestión Jurídica </t>
  </si>
  <si>
    <t>Posibilidad de pérdida económica y reputacional por la ausencia de actualización de los procedimientos de contratación y de su socialización al personal de la oficina asesora jurídica y demás servidores involucrados en los procesos contractuales a causa de falta de seguimiento y control institucional sobre la actualización y socialización de los procedimientos.</t>
  </si>
  <si>
    <t xml:space="preserve">Actualización y socialización del manual de contratación
</t>
  </si>
  <si>
    <t>Manual de Contratación actualizado y registros de socialización.</t>
  </si>
  <si>
    <t xml:space="preserve">Oficina Asesora Jurídica   </t>
  </si>
  <si>
    <t>SEMESTRAL</t>
  </si>
  <si>
    <t xml:space="preserve">°El día 15 de mayo de 2026 se actualizó y codificó el manual de contratación del IMCT.
</t>
  </si>
  <si>
    <t xml:space="preserve">https://imctgovco.sharepoint.com/:f:/s/INFORMESDELMIPG2025/IgCD6nMpmw-oT41WyBlCo_n5AcbElqi8KWzaxUAD2CSAU8E?e=sD7okz
</t>
  </si>
  <si>
    <t>Cumplimiento de las acciones de actualización y aplicación de procedimientos de contratación</t>
  </si>
  <si>
    <t xml:space="preserve">Realizar una capacitación semestral para asegurar que todos los involucrados comprendan y apliquen correctamente los procedimientos establecidos.
</t>
  </si>
  <si>
    <t>Registros semestrales de capacitación, con listado de asistencia y material socializado.</t>
  </si>
  <si>
    <t>NUMERO</t>
  </si>
  <si>
    <t xml:space="preserve">°El día 24 de Julio de 2026 se realizó la socialización y capacitación del manual de contratación. </t>
  </si>
  <si>
    <t>https://imctgovco.sharepoint.com/:f:/s/INFORMESDELMIPG2025/IgCD6nMpmw-oT41WyBlCo_n5AcbElqi8KWzaxUAD2CSAU8E?e=sD7okz</t>
  </si>
  <si>
    <t>Implementar un sistema de seguimiento y evaluación semestral para garantizar el cumplimiento de los procedimientos de contratación, verificando el cumplimiento de los requisitos legales, tomando acciones correctivas ante cualquier irregularidad.</t>
  </si>
  <si>
    <t>Matriz o informe semestral de seguimiento al cumplimiento de los procedimientos de contratación.</t>
  </si>
  <si>
    <t>°Se realizó un informe de seguimiento a los contratos realizados en el primer semestre en el IMCT y se realizaron actas aclaratorias para subsanar errores encontrados durante el proceso.</t>
  </si>
  <si>
    <t>R.37</t>
  </si>
  <si>
    <t>Posibilidad de afectación reputacional por deficiencias en la organización, actualización y control de los expedientes contractuales. a causa de falta de cumplimiento de los lineamientos y procedimientos establecidos para la gestión documental y la conformación de expedientes contractuales.</t>
  </si>
  <si>
    <t xml:space="preserve">Implementar el formato GJ-F-46 Paz y Salvo de Gestión Documental en los trámites de cierre contractual.
</t>
  </si>
  <si>
    <t>Formatos GJ-F-46 diligenciados y anexados a los expedientes contractuales correspondientes.</t>
  </si>
  <si>
    <t>°Durante el presente semestre se implementó el formato GJ-F-46 paz y salvo de gestión documental, requisito obligatorio para que los contratistas del IMCT puedan terminar su contrato en la entidad.</t>
  </si>
  <si>
    <t>Cumplimiento de las acciones para la organización de expedientes contractuales</t>
  </si>
  <si>
    <t xml:space="preserve">Gestionar la vinculación de personal de apoyo para la organización y actualización de expedientes contractuales.
</t>
  </si>
  <si>
    <t>Soportes de la gestión realizada para la vinculación de personal de apoyo.</t>
  </si>
  <si>
    <t>°Actualmente la oficina asesora jurídica cuenta con el apoyo en archivo del señor John Jairo Morantes Ibarra vinculado con contrato No. 0065-04 del 16 de enero de 2026, con fecha de inicio del 21 de enero de 2026 y fecha de terminación 20 de septiembre de 2026.</t>
  </si>
  <si>
    <t>Realizar  una muestra semestral de hojas de ruta de expedientes contractuales por modalidad de contratación.</t>
  </si>
  <si>
    <t>Informe semestral de revisión de la muestra de hojas de ruta de expedientes contractuales.</t>
  </si>
  <si>
    <t>°Se realizó un informe que contiene la revisión semestral de una muestra de hojas de ruta incorporadas en expedientes contractuales del IMCT, con el fin de verificar su implementación, diligenciamiento y utilización como instrumento de control documental para el seguimiento de las diferentes modalidades de contratación adelantadas por la entidad.</t>
  </si>
  <si>
    <t>R.38</t>
  </si>
  <si>
    <t>Posibilidad de afectación económica y reputacional por la omisión de las actividades de seguimiento, control y verificación de la ejecución contractual a causa de la ausencia de mecanismos estandarizados para el control y seguimiento de las actividades de supervisión contractual.</t>
  </si>
  <si>
    <t>1. Expedir y socializar circular informativa sobre el procedimiento para la solicitud de adiciones, prórrogas y modificaciones contractuales ante la Oficina Jurídica, conforme a los lineamientos institucionales.
2. Realizar seguimiento semestral a informes y actuaciones de supervisión contractual.</t>
  </si>
  <si>
    <t>Circular informativa expedida y socializada, e informe semestral de seguimiento a la supervisión contractual.</t>
  </si>
  <si>
    <t>°Durante el semestre se expidieron 2 circulares, la primera fue la circular No. 006 del 18 de agosto de 2026, en donde se informa el trámite para la recepción de documentos para las adiciones y otro sí contractuales dirigido al personal de la EMA.
Posteriormente se expide la Circular No. 007 del 26 de agosto de 2026, que contiene los linamientos para a remisión de documentos requeridos para el trámite de adiciones y contratos de prestación de servicios, dirigida a todos los funcionarios y contratistas del IMCT.</t>
  </si>
  <si>
    <t>Cumplimiento de las acciones de seguimiento a la supervisión contractual</t>
  </si>
  <si>
    <t>R.39</t>
  </si>
  <si>
    <t>Posibilidad de afectación reputacional por la publicación extemporánea o incompleta de los documentos contractuales en las plataformas SECOP II y SIA Observa a causa de debilidades en los mecanismos de seguimiento y control de la información contractual reportada por las dependencias responsables.</t>
  </si>
  <si>
    <t xml:space="preserve">Realizar socialización a supervisores y funcionarios responsables sobre los lineamientos para la publicación y reporte de información contractual en SECOP II y SIA Observa.
</t>
  </si>
  <si>
    <t>Registros de socialización de lineamientos de SECOP II y SIA Observa.</t>
  </si>
  <si>
    <t xml:space="preserve">°Se realizó el 04 de junio de 2026 una capacitación en SECOP II a los funcionarios y contratistas con el fin de fortalecer los conocimientos en esta plataforma.
Se realizó el 23 de junio de 2026 una capacitación en SIA Observa, con el fin de mitigar errores en el trámite de cuentas y garantizar la correcta publicación. </t>
  </si>
  <si>
    <t>Cumplimiento de las acciones de publicación contractual en SECOP II y SIA Observa</t>
  </si>
  <si>
    <t>Realizar seguimiento aleatorio a una muestra de contratos para verificar la publicación oportuna e integral de la información en SECOP II y SIA Observa.</t>
  </si>
  <si>
    <t>Matriz o informe de verificación de la muestra de contratos revisados en SECOP II y SIA Observa.</t>
  </si>
  <si>
    <t>°Se proyectó un informe ejecutivo con una muestra aleatoria del 20% de la contratación celebrada durante el primer semestre con el in de verificar la correcta públicación en la plataforma SECOP II.</t>
  </si>
  <si>
    <t>R.40</t>
  </si>
  <si>
    <t>Posibilidad de pérdida económica y reputacional por la falta de verificación de antecedentes y validación de información de personas naturales o jurídicas que establecen relaciones contractuales o de patrocinio con el IMCT a causa de debilidades en la aplicación de mecanismos de debida diligencia para la prevención del riesgo LA/FT/FPADM.</t>
  </si>
  <si>
    <t xml:space="preserve">Implementar el formato GJ-F-94-FORMATO LINEAMIENTOS PARA PREVENCIÓN LAVADO DE ACTIVOS.
</t>
  </si>
  <si>
    <t>Formatos GJ-F-94 diligenciados y soportes de aplicación.</t>
  </si>
  <si>
    <t>°Se toma una muestra de 5 contratos con el fin de verificar la implementación del formato GJ-F-94 Formato Declaración de prevención del lavado de activos.</t>
  </si>
  <si>
    <t>Cumplimiento de las acciones de debida diligencia LA/FT/FPADM</t>
  </si>
  <si>
    <t>Socializar los lineamientos institucionales para la prevención del riesgo LA/FT/FPADM.</t>
  </si>
  <si>
    <t>Registros de socialización de los lineamientos LA/FT/FPADM.</t>
  </si>
  <si>
    <t>°Se realizó capacitación sobre los lineamientos para la prevención del riesgo de lavado de activos el 24 de junio de 2026.</t>
  </si>
  <si>
    <t>R.41</t>
  </si>
  <si>
    <t xml:space="preserve">16. Gestión de Control y Evaluación  </t>
  </si>
  <si>
    <t>Posibilidad de afectación económica y reputacional porLa resistencia al cambio de implementar las acciones correctivas necesarias a causa de La falta de disposición por parte de los responsables de las áreas auditadas para dar cumplimiento con las acciones de mejora y/o recomendaciones  derivadas de las auditorías internas y externas, lo que propicia la materialización de los riesgos identificados en la Matriz de Riesgos del IMCT.</t>
  </si>
  <si>
    <t xml:space="preserve">Realizar seguimiento a los Planes de Mejoramientos Internos y Externos suscritos por el Instituto Municipal de Cultura y Turismo de Bucaramanga.
</t>
  </si>
  <si>
    <t>Informe o matriz de seguimiento a los Planes de Mejoramiento Internos y Externos, con estado de avance y cumplimiento de las acciones.</t>
  </si>
  <si>
    <t>Oficina Asesora Control Interno</t>
  </si>
  <si>
    <t>Número de seguimientos</t>
  </si>
  <si>
    <t xml:space="preserve">a. Seguimiento al Plan de Mejoramiento Auditoría Financiera, de Gestion y Resultados 2025 No AFGR -010-2025, vigencia 2024, Fecha: 30 de junio de 2026 
b. Seguimiento al Plan de Mejoramiento Auditoría Gestión Ambiental, Fecha: 30 de julio de 2026 </t>
  </si>
  <si>
    <t xml:space="preserve">a. Matriz Plan de Mejoramiento Auditoría Financiera, de Gestion y Resultados 2025 No AFGR -010-2025, vigencia 2024
b. Matriz Plan de Mejoramiento Auditoría Gestión Ambiental </t>
  </si>
  <si>
    <t xml:space="preserve">Presentar ante el Comité de Coordinación Institucional de Control Interno, las recomendaciones emanadas de los seguimientos realizados por la Oficina Asesora de Control Interno. </t>
  </si>
  <si>
    <t>Acta del Comité Institucional de Coordinación de Control Interno con la presentación de resultados, recomendaciones y compromisos establecidos.</t>
  </si>
  <si>
    <t xml:space="preserve">Oficina Asesora  Control Interno    </t>
  </si>
  <si>
    <t>Número de Actas de Comité</t>
  </si>
  <si>
    <t xml:space="preserve">En el mes de junio se llevó a cabo el Comité Institucional de Coordinación de Control Interno, allí se socializaron las recomendaciones emanadas del seguimiento de la Matriz de Riesgos de Gestión </t>
  </si>
  <si>
    <t xml:space="preserve">Acta Comité Institucional de Coordinación de Control Interno, 09 de junio de 2026 </t>
  </si>
  <si>
    <t>R.42</t>
  </si>
  <si>
    <t xml:space="preserve">Posibilidad de afectación reputacional porEl incumplimiento de las actividades programadas (auditorias, informes y seguimientos de ley, acompañamientos, evaluación de los planes de mejoramiento interno y externo, entre otros) a nivel del plan anual de auditoria previsto para la vigencia a causa de La limitada disponibilidad de recurso humano asignado directamente a la Oficina de Control Interno de Gestión afectando el desarrollo oportuno y eficiente de los procesos. 
</t>
  </si>
  <si>
    <t>Presentación, aprobación e implementación del plan de acción y del programa anual de auditorías ante el Comité Institucional de Coordinación de Control Interno, asegurando su alineación con los objetivos estratégicos de la entidad.</t>
  </si>
  <si>
    <t>Plan de Acción y Programa Anual de Auditorías aprobados, con acta del Comité que evidencie su aprobación.</t>
  </si>
  <si>
    <t>Número de Programas</t>
  </si>
  <si>
    <t xml:space="preserve">En el mes de junio se actualizó el Programa Anual de Evaluación y Auditorías basado en Riesgos </t>
  </si>
  <si>
    <t xml:space="preserve">Programa Anual de Evaluación y Auditorías basado en Riesgos, actualizado
Acta del Comité Institucional de Coordinacoón de Control Interno, donde se llevó a cabo su aprobación. </t>
  </si>
  <si>
    <t>Monitero Trimestral de los Resultados del seguimiento realizado al Plan Anual de Auditorias y y presnetarlo ante el  Comité Institucional de Coordinación de Control Interno</t>
  </si>
  <si>
    <t>Informe trimestral de seguimiento al Plan Anual de Auditorías y acta del Comité con la presentación de los resultados.</t>
  </si>
  <si>
    <t xml:space="preserve">Número de Seguimientos </t>
  </si>
  <si>
    <t xml:space="preserve">Se realizó el seguimiento al Programa Anual de Evaluación y Auditorías basado en riesgo. 
</t>
  </si>
  <si>
    <t xml:space="preserve">Formato Seguimiento Programa Anual de Evaluación y Auditorías basado en Riesgos 
Acta del Comité Institucional de Coordinación de Control Interno </t>
  </si>
  <si>
    <t xml:space="preserve"> PROCESOS</t>
  </si>
  <si>
    <t>SIGLAS</t>
  </si>
  <si>
    <t>DEP</t>
  </si>
  <si>
    <t xml:space="preserve">2. Gestión de Comunicaciones </t>
  </si>
  <si>
    <t>GC</t>
  </si>
  <si>
    <t xml:space="preserve"> GI</t>
  </si>
  <si>
    <t>AC</t>
  </si>
  <si>
    <t>GBPB</t>
  </si>
  <si>
    <t>PAT</t>
  </si>
  <si>
    <t xml:space="preserve"> EMA</t>
  </si>
  <si>
    <t>CON</t>
  </si>
  <si>
    <t xml:space="preserve"> GTU</t>
  </si>
  <si>
    <t>GF</t>
  </si>
  <si>
    <t>GTH</t>
  </si>
  <si>
    <t>GBRF</t>
  </si>
  <si>
    <t>GD</t>
  </si>
  <si>
    <t>GT</t>
  </si>
  <si>
    <t>GJ</t>
  </si>
  <si>
    <t xml:space="preserve">GCE </t>
  </si>
  <si>
    <t>Estrategia</t>
  </si>
  <si>
    <t>Unidad</t>
  </si>
  <si>
    <t>Validación evidencia</t>
  </si>
  <si>
    <t>Efectividad</t>
  </si>
  <si>
    <t>Verificación OCI</t>
  </si>
  <si>
    <t>Resultado OCI</t>
  </si>
  <si>
    <t>Reducir</t>
  </si>
  <si>
    <t>Sí</t>
  </si>
  <si>
    <t>Pendiente</t>
  </si>
  <si>
    <t>Efectiva</t>
  </si>
  <si>
    <t>Verificada</t>
  </si>
  <si>
    <t>Cumple</t>
  </si>
  <si>
    <t>Evitar</t>
  </si>
  <si>
    <t>Parcial</t>
  </si>
  <si>
    <t>En ejecución</t>
  </si>
  <si>
    <t>Parcialmente efectiva</t>
  </si>
  <si>
    <t>Con observaciones</t>
  </si>
  <si>
    <t>Parcialmente cumple</t>
  </si>
  <si>
    <t>Compartir/Transferir</t>
  </si>
  <si>
    <t>Producto</t>
  </si>
  <si>
    <t>No</t>
  </si>
  <si>
    <t>Cumplida</t>
  </si>
  <si>
    <t>No efectiva</t>
  </si>
  <si>
    <t>No verificada</t>
  </si>
  <si>
    <t>No cumple</t>
  </si>
  <si>
    <t>Aceptar</t>
  </si>
  <si>
    <t>Hito</t>
  </si>
  <si>
    <t>No evaluada</t>
  </si>
  <si>
    <t>No aplica</t>
  </si>
  <si>
    <t>Incumplida</t>
  </si>
  <si>
    <t>Según cronograma</t>
  </si>
  <si>
    <t>Resultado del monitoreo</t>
  </si>
  <si>
    <t>Se evidenció el seguimiento dentro de la matriz del plan de acción con la consolidación de los avances fisicos y financieros de mayo a julio consolidado. Los soportes aportados son consistentes con lo reportado y permiten validar el 100% previsto para el corte.</t>
  </si>
  <si>
    <t>Conservar la evidencia y continuar el seguimiento conforme a la periodicidad establecida.</t>
  </si>
  <si>
    <t>Se verificó el reporte de seguimientos dentro de la plataforma de la PIIP del DNP de los proyectos de inversión. Los soportes aportados son consistentes con lo reportado y permiten validar el 100% previsto para el corte.</t>
  </si>
  <si>
    <t>Se evidenció el seguimiento semestral de las politica públicas solicitadas al IMCT (PO PIIAFF, PO PP OSIG, PO PP JUVENTUD ). La evidencia revisada soporta un avance del 50.0%; el cumplimiento es parcial al corte.</t>
  </si>
  <si>
    <t>Continuar con las actividades pendientes y actualizar en el siguiente corte únicamente los nuevos resultados y soportes.</t>
  </si>
  <si>
    <t>La actividad no estaba programada para mayo–agosto, por lo que no se asigna avance en este corte.</t>
  </si>
  <si>
    <t>Realizar la verificación en el periodo definido para su ejecución.</t>
  </si>
  <si>
    <t>Se revisó el informe consolidado de las actividades de Cultura Ciudadana desarrolladas entre mayo y agosto dentro del proyecto de promoción. La evidencia aportada respalda un avance del 50%; el cumplimiento continúa parcial al corte.</t>
  </si>
  <si>
    <t>Continuar con la ejecución prevista para el resto de la vigencia y actualizar el siguiente reporte con los resultados y soportes nuevos.</t>
  </si>
  <si>
    <t>Se evidenció la socialización del Manual de Comunicaciones el IMCT al interior de los contratistas del área y a cargo de dicho proceso. La evidencia revisada soporta un avance del 50.0%; el cumplimiento es parcial al corte.</t>
  </si>
  <si>
    <t>Se verificó la difusión de información institucional mediante boletines de prensa, videos y piezas gráficas publicadas en redes sociales y en la página web. Los soportes permiten validar el 100% previsto para el corte.</t>
  </si>
  <si>
    <t>Conservar los informes de publicaciones y mantener el seguimiento periódico de los contenidos difundidos.</t>
  </si>
  <si>
    <t>Se verificó la consolidación del procedimiento para la programación semanal de la parrilla de contenidos, incluyendo la revisión de necesidades de difusión, contenidos y aprobación de publicaciones. La evidencia permite validar el 100% previsto para el corte.</t>
  </si>
  <si>
    <t>Mantener la aplicación del procedimiento y conservar los registros que demuestren su uso.</t>
  </si>
  <si>
    <t>Se verificó el seguimiento a las publicaciones institucionales y la restricción de permisos de publicación al personal autorizado del área. La evidencia aportada permite validar el 100% previsto para el corte.</t>
  </si>
  <si>
    <t>Mantener el control de accesos y conservar los reportes de seguimiento a las publicaciones.</t>
  </si>
  <si>
    <t>Se verificó el requerimiento técnico de necesidades y el estudio previo para la formulación del proceso contrato mantenimiento de la emisora cultural. Los soportes aportados son consistentes con lo reportado y permiten validar el 100% previsto para el corte.</t>
  </si>
  <si>
    <t>Se verificó la asignación presupuestal destinada al mantenimiento de la emisora y al proyecto de comunicaciones. Los soportes presupuestales y contractuales permiten validar el 100% previsto para el corte.</t>
  </si>
  <si>
    <t>Conservar los soportes presupuestales y realizar seguimiento a la ejecución de los recursos asignados.</t>
  </si>
  <si>
    <t>Se evidenció avance en la ejecución del contrato de mantenimiento de la emisora y de los servicios de software requeridos para la operación de aplicaciones y redes de comunicaciones. Los soportes permiten validar el 100% previsto para el corte.</t>
  </si>
  <si>
    <t>Continuar el seguimiento contractual y conservar los soportes de ejecución y pagos correspondientes.</t>
  </si>
  <si>
    <t>Se evidenció la ejecución del contrato de mantenimiento de la emisora para atender las necesidades técnicas previamente identificadas. La documentación aportada permite validar el 100% previsto para el corte.</t>
  </si>
  <si>
    <t>Mantener el seguimiento al contrato y conservar los informes o actas que evidencien las intervenciones realizadas.</t>
  </si>
  <si>
    <t>Se constató que durante el periodo se realizó la revisión y actualización del Listado Maestro de Documentos, verificando la correspondencia de los documentos con los procesos vigentes, códigos, versiones y estado documental. Como resultado de la revisión se identificaron documentos que requerían actualización, ajuste o retiro y se gestionaron las observaciones con los responsables de los…. La evidencia revisada soporta un avance del 50.0%; el cumplimiento es parcial al corte.</t>
  </si>
  <si>
    <t>Se verificó la revisión y validación de las solicitudes de creación, modificación, actualización o eliminación de documentos recibidas durante el periodo, aplicando el formato GI-F-71 como mecanismo de control previo a su aprobación y publicación en el repositorio institucional. La evidencia revisada soporta un avance del 43.3%; el cumplimiento es parcial al corte.</t>
  </si>
  <si>
    <t>Se verificó la revisión y consolidación de los indicadores de gestión reportados por los procesos, verificando el resultado alcanzado frente a la meta programada, la coherencia de la información registrada y los soportes aportados. La evidencia revisada soporta un avance del 50.0%; el cumplimiento es parcial al corte.</t>
  </si>
  <si>
    <t>Se evidenció orientación y acompañamiento técnico a los líderes y responsables de los procesos frente a sus responsabilidades dentro del Sistema de Gestión de la Calidad, especialmente en temas relacionados con control documental, actualización de documentos, utilización del repositorio institucional, reporte de información y autocontrol. La evidencia revisada soporta un avance del 50.0%; el cumplimiento es parcial al corte.</t>
  </si>
  <si>
    <t>Se verificó la revisión del estado de implementación y mantenimiento del Sistema de Gestión de la Calidad, incluyendo documentación vigente, estructura de procesos, indicadores, riesgos y control documental. La evidencia respalda un avance del 50%; el seguimiento continúa en ejecución.</t>
  </si>
  <si>
    <t>Completar la revisión prevista para la vigencia y dejar consolidado el resultado en el siguiente informe de seguimiento.</t>
  </si>
  <si>
    <t>Se verificó la organización y seguimiento de los reportes institucionales asociados a MIPG, estableciendo fechas, responsables, periodicidades y productos requeridos. Adicionalmente, se brindaron orientaciones y asistencias técnicas a los líderes de política y responsables de los procesos sobre los criterios de reporte, evidencias requeridas y cumplimiento de los plazos…. La evidencia revisada soporta un avance del 50.0%; el cumplimiento es parcial al corte.</t>
  </si>
  <si>
    <t>Se constató que durante el periodo se realizó el monitoreo y consolidación de la información correspondiente a las políticas de MIPG, planes institucionales, Plan de Transparencia y Ética Pública y mapas de riesgos. Se verificó el avance de las actividades programadas, la coherencia de la información reportada, el cumplimiento de los tiempos y la existencia de evidencias que permitieran…. La evidencia revisada soporta un avance del 33.3%; el cumplimiento es parcial al corte.</t>
  </si>
  <si>
    <t>Se verificó el análisis de los resultados obtenidos por la entidad en la medición del Índice de Desempeño Institucional – IDI, identificando fortalezas, brechas y recomendaciones asociadas a las políticas de gestión y desempeño. Los soportes aportados son consistentes con lo reportado y permiten validar el 100% previsto para el corte.</t>
  </si>
  <si>
    <t>Se consolidaron los resultados obtenidos a partir del seguimiento a las políticas de MIPG, Plan de Acción, planes institucionales, PTEP, indicadores y gestión de riesgos, identificando avances, alertas, aspectos pendientes y recomendaciones. La evidencia revisada soporta un avance del 33.3%; el cumplimiento es parcial al corte.</t>
  </si>
  <si>
    <t>Se constató que durante los días 27 y 28 de mayo de 2026 se realizó una jornada de continuidad, socialización y revisión de mejoras del procedimiento de OPAS, con participación de 12 servidores y contratistas. La evidencia revisada soporta un avance del 50.0%; el cumplimiento es parcial al corte.</t>
  </si>
  <si>
    <t>Se constató que durante mayo-julio de 2026 se desarrollaron las actividades de consolidación y análisis correspondientes al segundo trimestre. En julio se elaboraron el AC-F-05 Informe de PQRSDF y el AC-F-05 Informe de Encuesta de Satisfacción del periodo abril-junio de 2026, incorporando solicitudes recibidas, canales, tipologías, oportunidad de respuesta, quejas, reclamos, resultados de…. La evidencia revisada soporta un avance del 50.0%; el cumplimiento es parcial al corte.</t>
  </si>
  <si>
    <t>Se revisó el Informe de Radicados IMCT de enero a junio de 2026. El análisis incluyó 1.602 PQRSD y permitió identificar 1.371 respuestas dentro del término, 95 extemporáneas y 136 pendientes. La evidencia respalda un avance del 50% al corte.</t>
  </si>
  <si>
    <t>Continuar el seguimiento a los casos pendientes y extemporáneos y actualizar el análisis en el próximo corte.</t>
  </si>
  <si>
    <t>El propio autocontrol reporta que durante mayo–agosto de 2026 no se acreditó la ejecución de un plan de mejora derivado del análisis de PQRSD. La actividad queda pendiente y deberá ejecutarse y soportarse en el siguiente periodo. Al no existir soporte verificable, el avance se mantiene en 0%.</t>
  </si>
  <si>
    <t>Subsanar la evidencia y dejar claramente registrado qué se realizó, cuándo y con qué resultado.</t>
  </si>
  <si>
    <t>Se evidenció que el 21 de julio de 2026 fueron socializados los resultados del seguimiento a las PQRSD del primer semestre y de la medición de satisfacción ciudadana. No obstante, el soporte revisado no permite acreditar de manera suficiente la retroalimentación documentada a las dependencias, por lo que no se valida avance.</t>
  </si>
  <si>
    <t>Complementar el soporte con evidencia de la socialización y de la retroalimentación realizada a las dependencias responsables.</t>
  </si>
  <si>
    <t>El propio autocontrol reporta que durante mayo–agosto de 2026 no se acreditó la ejecución de un seguimiento documentado a compromisos y el cargue de sus soportes. La actividad queda pendiente y deberá ejecutarse y soportarse en el siguiente periodo. Al no existir soporte verificable, el avance se mantiene en 0%.</t>
  </si>
  <si>
    <t>El 27 de mayo de 2026 se realizó una capacitación institucional dirigida a servidores y contratistas responsables de PQRSD y OPAS, orientada al fortalecimiento de la gestión, los términos de respuesta, la trazabilidad y las responsabilidades frente al servicio a la ciudadanía. La evidencia revisada soporta un avance del 50.0%; el cumplimiento es parcial al corte.</t>
  </si>
  <si>
    <t>El autocontrol señala que durante mayo–agosto no se acreditó el seguimiento documentado ni el cargue de soportes; sin embargo, en la validación aparece un avance del 50%. Los dos registros no coinciden y el resultado debe aclararse antes de consolidarlo.</t>
  </si>
  <si>
    <t>Verificar con el responsable si la actividad se ejecutó. Si existe soporte, ajustar la descripción; si no existe, corregir el avance a 0%.</t>
  </si>
  <si>
    <t>Se constató que durante mayo y junio de 2026 se verificó el avance de los radicados y su estado de respuesta mediante el consolidado institucional. El análisis permitió identificar solicitudes contestadas dentro del término, extemporáneas y pendientes, discriminadas por dependencia, responsable y fecha máxima de respuesta. La evidencia revisada soporta un avance del 25.0%; el cumplimiento es parcial al corte.</t>
  </si>
  <si>
    <t>Se constató que durante mayo, junio y julio de 2026 se realizó seguimiento semanal a las PQRSD registradas en Ventanilla Única y se remitieron alertas por correo institucional a las dependencias y responsables asignados. Las comunicaciones relacionaron radicado, fecha de recepción, fecha máxima de respuesta, días disponibles o vencidos, estado y responsable, solicitando priorizar el cierre…. La evidencia revisada soporta un avance del 37.5%; el cumplimiento es parcial al corte.</t>
  </si>
  <si>
    <t>El propio autocontrol reporta que durante mayo–agosto de 2026 no se acreditó la ejecución de un reporte de configuración y pruebas de alertas automáticas del sistema. La actividad queda pendiente y deberá ejecutarse y soportarse en el siguiente periodo. Al no existir soporte verificable, el avance se mantiene en 0%.</t>
  </si>
  <si>
    <t>El propio autocontrol reporta que durante mayo–agosto de 2026 no se acreditó la ejecución de la consolidación de evidencias y acciones correctivas o preventivas en el repositorio institucional. La actividad queda pendiente y deberá ejecutarse y soportarse en el siguiente periodo. Al no existir soporte verificable, el avance se mantiene en 0%.</t>
  </si>
  <si>
    <t>No se recibió reporte de ejecución ni evidencia para el corte de mayo–agosto. En consecuencia, no fue posible validar avance y se mantiene el 0%.</t>
  </si>
  <si>
    <t>Solicitar al proceso el reporte de lo realmente ejecutado y el soporte correspondiente antes del siguiente corte.</t>
  </si>
  <si>
    <t>Se evidenció la elaboración e implementación de el plan de mantenimiento preventivo de los equipos tecnológicos del IAC. Se coordinaron y gestionaron las acciones de mantenimiento requeridas en equipos tecnológicos utilizados en la atención a la ciudadanía y usuarios, con el propósito de garantizar su adecuado funcionamiento y continuidad del servicio. La evidencia revisada soporta un avance del 70.0%; el cumplimiento es parcial al corte.</t>
  </si>
  <si>
    <t>Se constató que durante la jornada correspondiente a la primera clase de los talleres de este cuatrimestre, se realizó una jornada de sensibilización sobre el uso adecuado y cuidado de los equipos tecnológicos destinados a la atención de los usuarios. La evidencia revisada soporta un avance del 66.7%; el cumplimiento es parcial al corte.</t>
  </si>
  <si>
    <t>El proceso informó que eata actividad se tiene programada para el ultimo trimestre de la vigencia 2026. Por estar programada para un periodo posterior, no corresponde medir avance en este corte.</t>
  </si>
  <si>
    <t>Revisar su cumplimiento cuando llegue el periodo programado y registrar en ese momento el resultado y la evidencia.</t>
  </si>
  <si>
    <t>las gestiones realizadas en el periodo evaluado a los nueve (9) Bienes de Interes Cultural fue: El día 16 de Julio desde el programa de Patrimonio se solicito apoyo al ministerio de Cultura con el envío de las fichas de inventario correspondiente a los Bienes de Interes Cultura del ámbito Nacional ubicados en el municipio de Bucaramanga. La evidencia revisada soporta un avance del 2.6%; el cumplimiento es parcial al corte.</t>
  </si>
  <si>
    <t>Se ralizan visitas técnicas al Patrimonio Mueble de la ciudad en etapas de identificación y planteamientos de estado de conservación actual, donde se hacen lecturas del estado de paginas, revisión del total de insumos e instumentos de cada monumento, estados actuales a nivel técnico de pedestales e instrumentos propios del muebles, este diagnostico se levanta con el fin de…. La evidencia revisada soporta un avance del 7.7%; el cumplimiento es parcial al corte.</t>
  </si>
  <si>
    <t>Se han realizado treinta y uno (31) espaciosde reflexión y construcción participativa sobre el patrimonio cultural de Bucaramanga, lo cual equivale a un 77,5% del total de cuarenta (40) espacios participativosc omprometidos al inicio de la vigencia 2026. La evidencia revisada soporta un avance del 1.2%; el cumplimiento es parcial al corte.</t>
  </si>
  <si>
    <t>Se viene desarrollando la estrategia Patrimonio al Parque ralizando la promoción y activación de los bienes de interes cultural a través de estrategia ludico pedagojicas, durante el periodo de evaluación se realizaron dos (2) actvidiades - Es-cupido y una activación en el Barrio Diamante ll. Se observa ejecución en el autocontrol, pero el porcentaje validado no quedó registrado en la matriz.</t>
  </si>
  <si>
    <t>Revisar la medición y registrar el porcentaje que corresponda, sustentado en la evidencia disponible.</t>
  </si>
  <si>
    <t>Se constató que durante el periodo objeto de seguimiento se realizaron dos (2) sesiones del Consejo Municipal de Turismo, en las cuales se efectuó control y seguimiento a las estrategias, programas, proyectos y demás instrumentos de planeación turística del municipio. La evidencia revisada soporta un avance del 50.0%; el cumplimiento es parcial al corte.</t>
  </si>
  <si>
    <t>Se constató que durante el periodo evaluado se realizó una (1) mesa de trabajo orientada al mejoramiento del proceso de análisis, validación, verificación y consolidación de la información turística. En esta actividad participaron el profesional encargado de consolidar la información suministrada por las fuentes oficiales y los actores del sector turístico, la profesional que apoya las…. La evidencia revisada soporta un avance del 50.0%; el cumplimiento es parcial al corte.</t>
  </si>
  <si>
    <t>Se constató que durante el periodo objeto de seguimiento se realizaron actividades de capacitación dirigidas a los funcionarios y contratistas de la Subdirección de Turismo, orientadas a mejorar sus conocimientos técnicos y la prestación de los servicios turísticos. Los soportes aportados son consistentes con lo reportado y permiten validar el 100% previsto para el corte.</t>
  </si>
  <si>
    <t>El proceso informó que la actividad se ejecutará en el último cuatrimestre del año. Por estar programada para un periodo posterior, no corresponde medir avance en este corte.</t>
  </si>
  <si>
    <t>El proceso informó que actividad para ejecutar en la vigencia 2027. Por estar programada para un periodo posterior, no corresponde medir avance en este corte.</t>
  </si>
  <si>
    <t>No se diligenció la descripción de ejecución en el autocontrol. Se revisó Adjunta Pdf repositorio y con esta documentación se reconoció un avance del 50%; no obstante, queda pendiente explicar qué se realizó durante el periodo.</t>
  </si>
  <si>
    <t>En el siguiente corte, diligenciar la descripción de ejecución con el hecho realizado y el resultado obtenido, además de conservar los soportes.</t>
  </si>
  <si>
    <t>No se diligenció la descripción de ejecución en el autocontrol. Se revisó Adjuntan como evidencia los siguientes documentos: Acta No. 038 de 2026, de fecha 26 de mayo de 2026. Acta No. 047 de 2026, “Mejora del diseño del repositorio”, de fecha 17 de junio de… y con esta documentación se reconoció un avance del 50%; no obstante, queda pendiente explicar qué se realizó durante el periodo.</t>
  </si>
  <si>
    <t>No se diligenció la descripción de ejecución en el autocontrol. Se revisó Informe Ejecutivo Final Consolidado Realizado El 26 De agosto De 2026 Informe Ejecutivo, Política Y La Innovación Del IMCT Generación Y Transferencia De Conocimiento Informe Ejecutivo… y con esta documentación se reconoció un avance del 50%; no obstante, queda pendiente explicar qué se realizó durante el periodo.</t>
  </si>
  <si>
    <t>No se diligenció la descripción de ejecución en el autocontrol. Se revisó 6. GD-F-32 Informe Ejecutivo Transferencia 2026 y con esta documentación se reconoció un avance del 50%; no obstante, queda pendiente explicar qué se realizó durante el periodo.</t>
  </si>
  <si>
    <t>No se diligenció la descripción de ejecución en el autocontrol. Se revisó Acta 034 Presentación equipo GESCO y con esta documentación se reconoció un avance del 50%; no obstante, queda pendiente explicar qué se realizó durante el periodo.</t>
  </si>
  <si>
    <t>Se evidenciaron tres recordatorios institucionales enviados durante julio de 2026 para la actualización de la hoja de vida y la Declaración de Bienes y Rentas en SIGEP II. Los correos aportados respaldan un avance del 50%; queda pendiente la revisión individual prevista para el último cuatrimestre.</t>
  </si>
  <si>
    <t>Realizar la revisión individual programada y conservar el soporte de las verificaciones efectuadas en SIGEP II.</t>
  </si>
  <si>
    <t>Se verificó la descarga de la lista de verificación de personas vinculadas como Servidores Públicos disponible en la plataforma SIGEP, con el propósito de identificar las personas que figuraban como activas en el sistema. Los soportes aportados son consistentes con lo reportado y permiten validar el 100% previsto para el corte.</t>
  </si>
  <si>
    <t>La revisión del autocontrol permitió evidenciar que identificación y revisión de los registros La Subdirección Administrativa y Financiera realizó la descarga de la lista de verificación de personas vinculadas como CONTRATISTAS disponible en la plataforma SIGEP, con el propósito de identificar las personas que figuraban como activas en el sistema. La evidencia revisada soporta un avance del 25.0%; el cumplimiento es parcial al corte.</t>
  </si>
  <si>
    <t>El proceso informó que iNFORME ANUAL. Por estar programada para un periodo posterior, no corresponde medir avance en este corte.</t>
  </si>
  <si>
    <t>Se evidenciaron actividades de sensibilización sobre los valores del Código de Integridad durante mayo, junio y julio, junto con informes ejecutivos, encuestas de clima laboral, el curso virtual de Integridad y Transparencia, un video institucional y acciones de acompañamiento. Los soportes permiten validar un avance del 70%.</t>
  </si>
  <si>
    <t>Completar las actividades pendientes del Plan de Integridad y actualizar el siguiente corte con los resultados obtenidos y sus evidencias.</t>
  </si>
  <si>
    <t>Se verificó encuesta, de percepción del Código de Integridad con funcionarios y contratistas del IMCT, con el propósito de conocer el nivel de apropiación, comprensión y aplicación de los valores institucionales, así como identificar oportunidades de mejora que contribuyan al fortalecimiento de una cultura organizacional basada en la integridad, la transparencia y el buen…. La evidencia revisada soporta un avance del 50.0%; el cumplimiento es parcial al corte.</t>
  </si>
  <si>
    <t>El proceso informó que programado para el último cuatrimestre de septiembre a Diciembre. Por estar programada para un periodo posterior, no corresponde medir avance en este corte.</t>
  </si>
  <si>
    <t>Se constató que el día 26 de agosto de 2026 se realizó, en el Instituto Municipal de Cultura y Turismo de Bucaramanga, una capacitación orientada a la identificación y diferenciación de los documentos físicos y electrónicos con el fin de que los asistentes puedan conocer sus características y su manejo. La evidencia revisada soporta un avance del 50.0%; el cumplimiento es parcial al corte.</t>
  </si>
  <si>
    <t>Se verificó, por parte del profesional de Sistemas, un informe donde se refieren los activos de información que tuvieron copia de seguridad y cargue en el repositorio documental de la entidad. La evidencia revisada soporta un avance del 50.0%; el cumplimiento es parcial al corte.</t>
  </si>
  <si>
    <t>Se verificó, por parte de Archivo Central, la entrega de información efectiva de 8 solicitudes de información para su consulta interna y manejo pertinente. Los soportes aportados son consistentes con lo reportado y permiten validar el 100% previsto para el corte.</t>
  </si>
  <si>
    <t>Se verificó, por parte del profesional de Sistemas, un informe donde se refiere la información que tuvo copia de seguridad a nivel interno de la entidad. La evidencia revisada soporta un avance del 50.0%; el cumplimiento es parcial al corte.</t>
  </si>
  <si>
    <t>Se verificó, por parte de los profesionales en Gestión Documental, las encuestas de unidad documental y Cuadros de Clasificación Documental preliminares aunadas con las funciones del personal administrativo en el marco de la actualización de las Tablas de Retención Documental de la entida acorde al Acuerdo Único de 2024 del Archivo General de la Nación. La evidencia revisada soporta un avance del 50.0%; el cumplimiento es parcial al corte.</t>
  </si>
  <si>
    <t>Se verificó la compilación del inventario documental reportado en Archivo Central el cual se encuentra en custodia en este depósito. Por otro lado, se realizó, en este cuatrimestre, la transferencia documental primaria de los contratos producidos por la Oficina Jurídica. Por último, se refiere la limpieza y mantenimiento del espacio locativo donde reposa la documentación. La evidencia revisada soporta un avance del 50.0%; el cumplimiento es parcial al corte.</t>
  </si>
  <si>
    <t>Se verificó la actualización del inventario de los sistemas de información del IMCT, identificando los sistemas, aplicaciones y servicios tecnológicos utilizados por la entidad, así como su función, área responsable, usuarios, estado, integración y fuente de evidencia. La evidencia revisada soporta un avance del 50.0%; el cumplimiento es parcial al corte.</t>
  </si>
  <si>
    <t>Se evidenció avance en la actualización del Plan de Continuidad del Negocio y Recuperación ante Desastres (DRP) frente a los cambios realizados en los sistemas de información y en la infraestructura tecnológica institucional, sometiendo el documento actualizado a revisión y aprobación por parte de la Oficina de Sistemas y al area de gestipon de calidad. La evidencia revisada soporta un avance del 50.0%; el cumplimiento es parcial al corte.</t>
  </si>
  <si>
    <t>Se evidenció avance en el registro y seguimiento de las actividades de mantenimiento preventivo y correctivo de los activos tecnológicos institucionales en la a atención de fallas, instalación y configuración de equipos, impresoras, software, conectividad, actualización de componentes y demás actividades de soporte tecnológico. La evidencia revisada soporta un avance del 67.0%; el cumplimiento es parcial al corte.</t>
  </si>
  <si>
    <t>La descripción registrada no cuenta qué se hizo; está escrita como una instrucción o actividad por realizar. Se relaciona Archivo PDF del reporte mensual exportado de la consola de Microsoft 365 y correo electrónico, pero el autocontrol no deja claro el resultado alcanzado en mayo–agosto. Con base en el soporte se mantiene un avance validado del 67%.</t>
  </si>
  <si>
    <t>En el próximo corte, describir el hecho ejecutado: qué se hizo, cuándo y cuál fue el resultado. Evitar copiar nuevamente la actividad programada.</t>
  </si>
  <si>
    <t>La descripción registrada no cuenta qué se hizo; está escrita como una instrucción o actividad por realizar. Se relaciona Informe cuatrimestral firmado por el administrador del Firewall, acompañado con la exportación y/o capturas de pantallas de los logs o registros de las politicas aplicadas. Para este…, pero el autocontrol no deja claro el resultado alcanzado en mayo–agosto. Con base en el soporte se mantiene un avance validado del 10%.</t>
  </si>
  <si>
    <t>La descripción registrada no cuenta qué se hizo; está escrita como una instrucción o actividad por realizar. Se relaciona Captura de pantalla o soporte digital en pdf del correo masivo enviado desde la plataforma institucional, donde se visibilice la fecha, el remitente, el asunto y el contenido de la cápsula, pero el autocontrol no deja claro el resultado alcanzado en mayo–agosto. Con base en el soporte se mantiene un avance validado del 30%.</t>
  </si>
  <si>
    <t>La descripción registrada no cuenta qué se hizo; está escrita como una instrucción o actividad por realizar. Se relaciona Informe diligenciado de inspección describiendo el tipo de falla con su solución, pero el autocontrol no deja claro el resultado alcanzado en mayo–agosto. Con base en el soporte se mantiene un avance validado del 30%.</t>
  </si>
  <si>
    <t>La descripción registrada no cuenta qué se hizo; está escrita como una instrucción o actividad por realizar. Se relaciona Contrato o orden de servicio suscrita y/o informes técnicos de mantenimiento son las evidencia y soportes de ejecución., pero el autocontrol no deja claro el resultado alcanzado en mayo–agosto. Con base en el soporte se mantiene un avance validado del 20%.</t>
  </si>
  <si>
    <t>La descripción registrada no cuenta qué se hizo; está escrita como una instrucción o actividad por realizar. Se relaciona Listados de asistencia, material de capacitación, registros fotográficos, presentaciones y/o campañas de capacitación con capsulas informativas donde se evidencia la fecha, el remitente, el…, pero el autocontrol no deja claro el resultado alcanzado en mayo–agosto. Con base en el soporte se mantiene un avance validado del 30%.</t>
  </si>
  <si>
    <t>La descripción registrada no cuenta qué se hizo; está escrita como una instrucción o actividad por realizar. Se relaciona Informe de monitoreo de pruebas del Análisis de Vulnerabilidades con capturas de pantalla de los sistemas de información y reportes de firewall., pero el autocontrol no deja claro el resultado alcanzado en mayo–agosto. Con base en el soporte se mantiene un avance validado del 20%.</t>
  </si>
  <si>
    <t>La descripción registrada no cuenta qué se hizo; está escrita como una instrucción o actividad por realizar. Se relaciona Reporte de respaldos realizados de los sistemas de información cargado en el repositorio institucional y documento de la política de respaldos y prueba de restauración con su respectiva…, pero el autocontrol no deja claro el resultado alcanzado en mayo–agosto. Con base en el soporte se mantiene un avance validado del 50%.</t>
  </si>
  <si>
    <t>La descripción registrada no cuenta qué se hizo; está escrita como una instrucción o actividad por realizar. Se relaciona Listados de asistencia, material de capacitación, registros fotográficos, presentaciones y/o campañas de capacitación con capsulas informativas donde se evidencia la fecha, el remitente, el…, pero el autocontrol no deja claro el resultado alcanzado en mayo–agosto. Con base en el soporte se mantiene un avance validado del 50%.</t>
  </si>
  <si>
    <t>Se constató que el día 15 de mayo de 2026 se actualizó y codificó el manual de contratación del IMCT. Los soportes aportados son consistentes con lo reportado y permiten validar el 100% previsto para el corte.</t>
  </si>
  <si>
    <t>Se constató que el día 24 de Julio de 2026 se realizó la socialización y capacitación del manual de contratación. La evidencia revisada soporta un avance del 50.0%; el cumplimiento es parcial al corte.</t>
  </si>
  <si>
    <t>Se verificó un informe de seguimiento a los contratos realizados en el primer semestre en el IMCT y se realizaron actas aclaratorias para subsanar errores encontrados durante el proceso. La evidencia revisada soporta un avance del 25.0%; el cumplimiento es parcial al corte.</t>
  </si>
  <si>
    <t>Se constató que durante el presente semestre se implementó el formato GJ-F-46 paz y salvo de gestión documental, requisito obligatorio para que los contratistas del IMCT puedan terminar su contrato en la entidad. La evidencia revisada soporta un avance del 25.0%; el cumplimiento es parcial al corte.</t>
  </si>
  <si>
    <t>Actualmente la oficina asesora jurídica cuenta con el apoyo en archivo del señor John Jairo Morantes Ibarra vinculado con contrato No. 0065-04 del 16 de enero de 2026, con fecha de inicio del 21 de enero de 2026 y fecha de terminación 20 de septiembre de 2026. La evidencia revisada soporta un avance del 25.0%; el cumplimiento es parcial al corte.</t>
  </si>
  <si>
    <t>Se verificó un informe que contiene la revisión semestral de una muestra de hojas de ruta incorporadas en expedientes contractuales del IMCT, con el fin de verificar su implementación, diligenciamiento y utilización como instrumento de control documental para el seguimiento de las diferentes modalidades de contratación adelantadas por la entidad. La evidencia revisada soporta un avance del 25.0%; el cumplimiento es parcial al corte.</t>
  </si>
  <si>
    <t>Se constató que durante el semestre se expidieron 2 circulares, la primera fue la circular No. 006 del 18 de agosto de 2026, en donde se informa el trámite para la recepción de documentos para las adiciones y otro sí contractuales dirigido al personal de la EMA. Posteriormente se expide la Circular No. La evidencia revisada soporta un avance del 25.0%; el cumplimiento es parcial al corte.</t>
  </si>
  <si>
    <t>Se verificó el 04 de junio de 2026 una capacitación en SECOP II a los funcionarios y contratistas con el fin de fortalecer los conocimientos en esta plataforma. Se realizó el 23 de junio de 2026 una capacitación en SIA Observa, con el fin de mitigar errores en el trámite de cuentas y garantizar la correcta publicación. La evidencia revisada soporta un avance del 25.0%; el cumplimiento es parcial al corte.</t>
  </si>
  <si>
    <t>Se proyectó un informe ejecutivo con una muestra aleatoria del 20% de la contratación celebrada durante el primer semestre con el in de verificar la correcta públicación en la plataforma SECOP II. La evidencia revisada soporta un avance del 25.0%; el cumplimiento es parcial al corte.</t>
  </si>
  <si>
    <t>Se toma una muestra de 5 contratos con el fin de verificar la implementación del formato GJ-F-94 Formato Declaración de prevención del lavado de activos. La evidencia revisada soporta un avance del 25.0%; el cumplimiento es parcial al corte.</t>
  </si>
  <si>
    <t>Se verificó capacitación sobre los lineamientos para la prevención del riesgo de lavado de activos el 24 de junio de 2026. Los soportes aportados son consistentes con lo reportado y permiten validar el 100% previsto para el corte.</t>
  </si>
  <si>
    <t>Se verificaron dos seguimientos durante el periodo: uno al Plan de Mejoramiento de la Auditoría Financiera, de Gestión y Resultados, con corte al 30 de junio de 2026, y otro al Plan de Mejoramiento de Gestión Ambiental, con corte al 30 de julio de 2026. Las matrices aportadas respaldan un avance del 50%.</t>
  </si>
  <si>
    <t>Continuar con los seguimientos pendientes y mantener actualizadas las matrices de los planes de mejoramiento.</t>
  </si>
  <si>
    <t>Se constató que en el mes de junio se llevó a cabo el Comité Institucional de Coordinación de Control Interno, allí se socializaron las recomendaciones emanadas del seguimiento de la Matriz de Riesgos de Gestión. La evidencia revisada soporta un avance del 50.0%; el cumplimiento es parcial al corte.</t>
  </si>
  <si>
    <t>Se constató que en el mes de junio se actualizó el Programa Anual de Evaluación y Auditorías basado en Riesgos. Los soportes aportados son consistentes con lo reportado y permiten validar el 100% previsto para el corte.</t>
  </si>
  <si>
    <t>Se evidenció el seguimiento al Programa Anual de Evaluación y Auditorías basado en riesgo. La evidencia revisada soporta un avance del 25.0%; el cumplimiento es parcial al corte.</t>
  </si>
  <si>
    <t>Código proceso</t>
  </si>
  <si>
    <t>Cumplimiento periodo fuente</t>
  </si>
  <si>
    <t>Validación 2a línea</t>
  </si>
  <si>
    <t>Avance anual validado</t>
  </si>
  <si>
    <t>Cumplimiento periodo validado</t>
  </si>
  <si>
    <t>Acción evaluada</t>
  </si>
  <si>
    <t>Avance anual medido</t>
  </si>
  <si>
    <t>TABLERO DE CUMPLIMIENTO – PLAN DE ACCIÓN DEL MAPA DE RIESGOS</t>
  </si>
  <si>
    <t>Corte: 31 de agosto de 2026 – Cumplimiento del periodo validado por segunda línea</t>
  </si>
  <si>
    <t>TOTAL RIESGOS</t>
  </si>
  <si>
    <t>ACCIONES EVALUADAS</t>
  </si>
  <si>
    <t>CUMPLIMIENTO DEL PERIODO</t>
  </si>
  <si>
    <t>ACTIVIDADES SIN AVANCE</t>
  </si>
  <si>
    <t>PROCESOS CUMPLIDOS</t>
  </si>
  <si>
    <t>EN EJECUCIÓN</t>
  </si>
  <si>
    <t>PENDIENTES</t>
  </si>
  <si>
    <t>SIN MEDICIÓN</t>
  </si>
  <si>
    <t>Riesgos</t>
  </si>
  <si>
    <t>Acciones evaluadas</t>
  </si>
  <si>
    <t>% cumplimiento mayo–agosto</t>
  </si>
  <si>
    <t>Estado del periodo</t>
  </si>
  <si>
    <t>Actividades cumplidas 100%</t>
  </si>
  <si>
    <t>Actividades sin avance</t>
  </si>
  <si>
    <t>1. Direccionamiento Estratégico y Planeación</t>
  </si>
  <si>
    <t>2. Gestión de Comunicaciones</t>
  </si>
  <si>
    <t>3. Gestión Integral</t>
  </si>
  <si>
    <t>4. Atención al Ciudadano</t>
  </si>
  <si>
    <t>6.  Preservación del Patrimonio</t>
  </si>
  <si>
    <t>10.  Gestión Financiera</t>
  </si>
  <si>
    <t>11. Gestión del Talento Humano</t>
  </si>
  <si>
    <t>12. Gestión de Bienes y Recursos Físicos</t>
  </si>
  <si>
    <t>13. Gestión Documental</t>
  </si>
  <si>
    <t>14.  Gestión Tecnológica</t>
  </si>
  <si>
    <t>15.  Gestión Jurídica</t>
  </si>
  <si>
    <t>16. Gestión de Control y Evaluación</t>
  </si>
  <si>
    <t>Criterio: el cumplimiento del periodo se calcula sobre las acciones evaluadas entre mayo y agosto. “No aplica en el periodo” se excluye del denominador; “Sin reporte” y “No validada” se incluyen como 0%. Por eso este porcentaje NO es el avance anual de la meta.</t>
  </si>
  <si>
    <t>Cumplimiento</t>
  </si>
  <si>
    <t>Cantidad</t>
  </si>
  <si>
    <t>Sin avance</t>
  </si>
  <si>
    <t>Cumplido</t>
  </si>
  <si>
    <t>Sin medición</t>
  </si>
  <si>
    <t>RESUMEN DE CUMPLIMIENTO – CORTE 31 DE AGOSTO DE 2026</t>
  </si>
  <si>
    <t>Cumplimiento de las acciones programadas para mayo–agosto, con validación de segunda línea</t>
  </si>
  <si>
    <t>N.º acciones</t>
  </si>
  <si>
    <t>Indicador</t>
  </si>
  <si>
    <t>Indicador R.14</t>
  </si>
  <si>
    <t>Indicador R.15</t>
  </si>
  <si>
    <t>Indicador R.41</t>
  </si>
  <si>
    <t>Cumplimiento del Plan Anual de Auditorías y su seguimiento</t>
  </si>
  <si>
    <t>ANÁLISIS GENERAL</t>
  </si>
  <si>
    <t>El cumplimiento institucional de mayo–agosto es 73,74%, calculado sobre 102 acciones evaluadas. Las actividades marcadas como “No aplica en el periodo” fueron excluidas del denominador.</t>
  </si>
  <si>
    <t>Siete procesos alcanzaron 100% de cumplimiento del periodo: Direccionamiento Estratégico y Planeación; Gestión de Comunicaciones; Gestión Integral; Gestión de Turismo; Gestión Documental; Gestión Tecnológica; y Gestión de Control y Evaluación.</t>
  </si>
  <si>
    <t>Cinco procesos quedaron en ejecución: Atención al Ciudadano (52,08%), Gestión de Bibliotecas Públicas (20,00%), Preservación del Patrimonio (86,50%), Gestión del Talento Humano (95,00%) y Gestión Jurídica (63,64%).</t>
  </si>
  <si>
    <t>Formación en Artes y Oficios y Fomento Convocatorias quedaron en 0% porque no presentaron reporte de las acciones evaluadas. Gestión Financiera y Gestión de Bienes y Recursos Físicos quedaron sin medición porque sus acciones estaban registradas como “No aplica en el periodo”.</t>
  </si>
  <si>
    <t>Se identificaron 21 actividades sin avance: 5 de Atención al Ciudadano, 8 de Gestión de Bibliotecas Públicas, 3 de Formación en Artes y Oficios y 5 de Fomento Convocatorias.</t>
  </si>
  <si>
    <t>Este resumen corresponde al cumplimiento del periodo mayo–agosto. No debe confundirse con el avance acumulado de la meta anual, que responde a una medición diferente.</t>
  </si>
  <si>
    <t>ACTIVIDADES SIN AVANCE – MAYO A AGOSTO</t>
  </si>
  <si>
    <t>Acción</t>
  </si>
  <si>
    <t>Descripción</t>
  </si>
  <si>
    <t>Validación</t>
  </si>
  <si>
    <t>Formular plan de mejora con responsables, fechas, indicadores y evidencias de cierre.</t>
  </si>
  <si>
    <t>Socializar resultados con las dependencias responsables y realizar retroalimentación documentada.</t>
  </si>
  <si>
    <t>Documentar la configuración y pruebas de las alertas automáticas del sistema, incluyendo capturas de pantalla y usuarios activos.</t>
  </si>
  <si>
    <t>Sin reporte</t>
  </si>
  <si>
    <t>Realizar inspecciones periódicas a la infraestructura física y consolidar las necesidades de mantenimiento, reparación y adecuación identificadas.</t>
  </si>
  <si>
    <t>Aplicar listas de chequeo  formato codigo CON-F03 version 1, para la verificación del cumplimiento de los requisitos legales y técnicos establecidos en los lineamientos de cada convocatoria, dejando evidencia de la revisión realizada.</t>
  </si>
  <si>
    <t>Verificar, antes de la apertura de la convocatoria, que la información publicada (lineamientos, cronograma, anexos, formatos y enlaces) sea completa, clara y corresponda a la versión aprobada.</t>
  </si>
  <si>
    <t>CÓDIGO: GI-F-76</t>
  </si>
  <si>
    <t>FA: 7/09/2026</t>
  </si>
  <si>
    <t>las gestiones realizadas en el periodo evaluado a los nueve (9) Bienes de  Interes Cultural fue:
El día 16 de Julio desde el programa de Patrimonio se solicito apoyo al ministerio de Cultura con el envío de las fichas de inventario correspondiente a los Bienes de Interes Cultura del ámbito Nacional ubicados en el municipio de  Bucaramanga.  Lo anterior con el fin de fortalecer el expediente técnico y la informacion documental que reposa en el IMCT para el adecuado seguimiento, gestión y conservación de estos bienes: 
Bienes de Interes Cultural con ambito Nacional:
Club del Comercio
Capilla Los Dolores
Casa donde Nacio el General Custodio
Edificio del Antiguo Colegio Nuestra Señora del Pilar
Casa Bolivar 
Bienes de Interes Cultural con ambito Departamental:
Casa Natal Luis Carlos Galan
Despacho Parroquial de la Iglesia San Laureano 
A la fecha solo se han elaborados dos (2) fichas de inventario correspondiente a los bienes de interes cultural declarados con ambito Nacional 
Coliseo Peralta
Estación Café Madrid</t>
  </si>
  <si>
    <r>
      <t xml:space="preserve">Actividad para ejecutar en la vigencia </t>
    </r>
    <r>
      <rPr>
        <b/>
        <u/>
        <sz val="11"/>
        <rFont val="Arial"/>
        <family val="2"/>
      </rPr>
      <t>2027</t>
    </r>
  </si>
  <si>
    <t>Informe de análisis del IDI, Plan de Acción de MIPG actualizado y matriz de seguimiento.</t>
  </si>
  <si>
    <t>Cumple Parcialmente</t>
  </si>
  <si>
    <t>No Cumple</t>
  </si>
  <si>
    <t xml:space="preserve">No Aplica </t>
  </si>
  <si>
    <t>Parcialmente Efectiva</t>
  </si>
  <si>
    <t>No Efectiva</t>
  </si>
  <si>
    <t>Pendiente por Determinar</t>
  </si>
  <si>
    <t>Se evidencia el Plan de Acción de la quince (15) Metas del Plan de Desarrollo observando los avances fisicos y financieros de mayo a julio de la vigencia 2026.</t>
  </si>
  <si>
    <t xml:space="preserve">Se evidencian los reportes y avance de ejecución de los proyectos de Inversión en la plataforma Integrada de Inversión Pública del DNP </t>
  </si>
  <si>
    <t>Revisar la Periodicidad y la Meta de la acción, teniendo encuenta que es una actividad Semestral.</t>
  </si>
  <si>
    <t>Se observo la Matriz de seguimiento semestral de las políticas públicas del IMCT (Primera Infancia, Adolescencia y Fortalecimiento Familiar 2019-2029)</t>
  </si>
  <si>
    <t>% de Avance Acumulativo</t>
  </si>
  <si>
    <t xml:space="preserve">Para la vigencia 2026 se proyectaron treinta (30) actividades culturales, artísticas y patrimoniales, evidenciando el Informe de seguimiento se ejecutaron diecinueve (19) actividades entre ellas: Día Internacional de la Cumbia, Día Del Periodista,  Saludar con cultura, Día del Teatro: Formación en Escena, Radioton con la Cultural, Fiesta de la Lengua Española (día del idioma), Día internacional del circo, celebración del día del Niño “La Magia De Pinocho”, Encuentro de Danza y Cultura (Día de la Danza), Día de la Santandereanidad  </t>
  </si>
  <si>
    <t>Esta actividad se encuentra programada para el tercer cuatrimestre de la vigencia 2026</t>
  </si>
  <si>
    <t xml:space="preserve">Se evidencio la ejecución del Plan de Integridad y la ejecución de acciones como: Certificados del Curso de Integridad, sensibilización de los valores de Honestidad, Justicia y Diligencia, aplicación de encuestas de clima laboral en la EMA y el IMCT, se diseñó la encuesta de percepción del Código de Integridad diligenciado por funcionarios y contratistas. 
</t>
  </si>
  <si>
    <t xml:space="preserve">La oficina de Control Interno recomienda verificar la Unidad de Medida y Meta de la Acción las cuales no coinciden con la Periodicidad. </t>
  </si>
  <si>
    <t>La Subdirección Administrativa y Financiera realizó la verificación de personas vinculadas como Servidores Públicos disponible en la plataforma SIGEP, logrando la validación de los 194 datos registrados en SIGEP II, de los cuales se procedió a la desvinculación exitosa de los 158 registros revisados que figuraban como servidores públicos activos y que no era información correcta y se validó 46 registros que correspondía a los Servidores Públicos activos en el Instituto, alcanzando un nivel de ejecución del 100 % de los datos revisados.</t>
  </si>
  <si>
    <t xml:space="preserve">La oficina de Control Interno recomienda verificar la Unidad de Medida y Meta de la Acción teniendo en cuenta la Periodicidad Semestral. </t>
  </si>
  <si>
    <t xml:space="preserve">se observo los pantallazos de la pagina web donde se evidencia el Icono de Gestión de Conocimiento con un video explicativo; NO se evidencia la implementación, con evidencias de los documentos cargados y mecanismos de respaldo.
https://imct.gov.co/gestioninstitucional/
</t>
  </si>
  <si>
    <t xml:space="preserve">Se evidencian los registros de capacitación y socialización  de las acciones relacionadas con el Repositorio LUMI y la Política de Gestión del Conocimiento e Innovación (GESCO+i), ralizadas durante el segundo cuatrimestre de la presente vigencia </t>
  </si>
  <si>
    <t xml:space="preserve">Se observaron seis (6) Informes del estado de cumplimiento de la Política de Gestión del Conocimiento y la Innovación, aplicando el Autodiagnóstico de Gestión cuyo puntaje obteniendo fue de 60.9.  De igual manera se evidencian las acciones de socialización realizadas durante el cuatrimestre con regristros fotograficos, actas de compromiso y lista de asistencia.  </t>
  </si>
  <si>
    <t>La evidencia aportada es el Informes Ejecutivo implementación de politica de gestión del conocimiento y la innovación del IMCT Generación y Transferencia de conomiento, pero no se observa un borrador del procedimiento de transferencia de conocimiento y buenas prácticas elaborado, aprobado y socializado.</t>
  </si>
  <si>
    <t xml:space="preserve">El día 07 de mayo de 2026 se realizo el Acta 034 donde se asignaron los servidores publicos para liderar e implementar la Politica GESCO, fue socializado las acciones a realizar por cada lider o coordinador. </t>
  </si>
  <si>
    <t>Acción Programada para el tercer cuatrimestre de la vigencia 2026</t>
  </si>
  <si>
    <t>Se evidencia que la entidad se encuentra implementando el formato CÓDIGO: GD-F-08 Solicitud de documentos del archivo central desde la vigencia 2023 el cual es acorde a la descripción de la acción, pero esta acción de mitigación no se relaciona con el riesgo planteado el cual hace referencia a la falta de inventarios documentales actualizados.</t>
  </si>
  <si>
    <t xml:space="preserve">Se evidencia el informe de Verificación de copias de seguridad e integridad de la información respaldada observando las modalidades operativas del instituto: 
A. Ciclo de Backups por Aplicación (Enero — Agosto 2026)
B. Calendario Automatizado de Backup Total Semanal
C. Control de Conectividad e Interconexión de Red
</t>
  </si>
  <si>
    <t>Se evidencia el inventario de los sistemas de información del IMCT, pero no se evidencia la renovación, actualización o la fecha de adquisición realizada.</t>
  </si>
  <si>
    <t xml:space="preserve">Se evidencia que se actualizo el Plan de Recuperación Ante Desastres CÓDIGO: GT-PL-11 incorporando el ítem de Monitoreo de infraestructura y detección temprana.  Queda pendiente el Plan de Continuidad de Negocios. </t>
  </si>
  <si>
    <t>Se evidencian los registros de mantenimientos correctivos ejecutados durante la vigencia 2026.  De acuerdo a la acción de mitigación no se observa  el cronograma de mantenimiento y los registros de mantenimientos preventivos ejecutados.</t>
  </si>
  <si>
    <t>Se evidencia el informe del segundo cuatrimestre observando el monitoreo y verificación de los controles de seguridad asociados al correo nstitucional Microsoft 365 / Exchange Online, mediante la revisión de las consolas administrativas Microsoft Defender para Office 365 y Microsoft Purview.</t>
  </si>
  <si>
    <t xml:space="preserve">Se evidencia el correo enviado el 10 de septiembre solicitando la exportación y/o capturas de pantallas de los logs o registros de las políticas aplicadas al Firewall; por lo anterior no se evidencia el informe de seguimiento a los controles de seguridad. </t>
  </si>
  <si>
    <t>Realizar mensualmente jornadas o capsulas de capacitación para funcionarios y contratistas sobre riesgos de phishing, uso seguro de contraseñas y buenas prácticas digitales.</t>
  </si>
  <si>
    <t xml:space="preserve">Se evidenciam tres (3) capsulas realizadas durante el mes de julio, 1 capsula del mes de mayo y otra socialización que no corresponde al periodo evaluado. Teniendo en cuenta la descripción de la acción de realizar mensualmente jornadas o capsulas de capacitación no se evidencia que dentro de los meses de junio y agosto se hayan realizado capsulas de socialización. </t>
  </si>
  <si>
    <t>La oficina de control interno evidencia el informe de Monitoreo de infraestructura y detección de vulnerabilidades por parte del contratista JaniumNet.</t>
  </si>
  <si>
    <t xml:space="preserve">Se observa la Verificación de respaldos por parte del contratista JaniumNet hasta el 17 de junio de 2026, de igual manera en el informe de verificación de cargue de información y copias de seguridad en el repositorio documental solamente se menciona pero no se evidencia los Backups realizados mensualmente, tal como lo indica la descripción de la acción. </t>
  </si>
  <si>
    <t xml:space="preserve">Se evidencia que en el mes de julio se realizaron dos campañas del uso de software legal y debidamente licenciado </t>
  </si>
  <si>
    <t xml:space="preserve">Se evidencia el manual de contratación Supervisión e Interventoria el cual fue actualizado en mayo de la presente vigencia y fue socializado el 24 de julio a todos los empleados y contratistas de la entidad. </t>
  </si>
  <si>
    <t xml:space="preserve">Se evidencia la convocatoria para realizar la socialización del Manual de contratación, se observan la lista de asistencia y registro fotográfico de la actividad realizada. </t>
  </si>
  <si>
    <t>Se evidencia el informe de seguimiento a los contratos realizados en el primer semestre en el IMCT, verificando el cumplimiento de los requisitos legales y documentales exigidos para la contratación estatal, se  identificaron inconsistencias y se adoptaron las acciones correctivas correspondientes.</t>
  </si>
  <si>
    <t xml:space="preserve">Se evidencia la implementación del formato GJ-F-46 Paz y Salvo de Gestión Documental el cual es utilizado en la terminación coontractual.  </t>
  </si>
  <si>
    <t>Se evidencia el contrato No. 0065-04 del 16 de enero de 2026, el cual hace referencia en las obligaciones especificas apoyar la revisión, foliación y organización de los expedientes contractuales.</t>
  </si>
  <si>
    <t>La oficina de control interno evidencio el informe semestral de las hojas de ruta incorporadas en los expedientes contractuales, con el fin de verificar su implementación, diligenciamiento y utilización como instrumento de control documental.</t>
  </si>
  <si>
    <t>Se evidencia la Implementar del formato GJ-F-94-FORMATO LINEAMIENTOS PARA PREVENCIÓN LAVADO DE ACTIVOS.</t>
  </si>
  <si>
    <t xml:space="preserve">Se evidencia que el día 24 de junio se llevo a cabo la capacitación sobre identificación, valoración y control de riesgos de lavado de activos, financiación del terrorismo y la financiación de la proliferación de armas de destrucción masiva.  Se observa la convocatoria, listas de asistencia, registro fotografico y filmiinas presentadas. </t>
  </si>
  <si>
    <t xml:space="preserve">Se evidencio la actualización del Programa Anual de Evaluación y Auditorías basado en Riesgos </t>
  </si>
  <si>
    <t>Se evidenciaron los seguimientos a los Planes de Mejoramiento Auditoría Financiera, de Gestion y Resultados 2025 No AFGR -010-2025, vigencia 2024 y Auditoría Gestión Ambiental.</t>
  </si>
  <si>
    <t xml:space="preserve">Continuar realizando los seguimientos a los planes de mejoramiento de acuerdo a lo programada en el Plan Anual de Aditorias. </t>
  </si>
  <si>
    <t xml:space="preserve">En el mes de junio se llevó a cabo el Comité Institucional de Coordinación de Control Interno, donde se socializaron las recomendaciones emanadas del seguimiento de la Matriz de Riesgos de Gestión </t>
  </si>
  <si>
    <t xml:space="preserve">Continuar socializando ante el comité los informes, seguimientos y auditorias emanadas de la oficina de control interno. </t>
  </si>
  <si>
    <t xml:space="preserve">Se realizó el seguimiento al Programa Anual de Evaluación y Auditorías basado en riesgo con una ejecución del 73% pendiente presentar las  conclusiones de los informes ante el Comité de Coordinación de control interno. 
</t>
  </si>
  <si>
    <t xml:space="preserve">Presentar los informes, seguimientos y auditorias ante el Comité de Control Interno. </t>
  </si>
  <si>
    <t>No se evidenciaron soportes de esta actividad.</t>
  </si>
  <si>
    <t xml:space="preserve">Se evidencia el seguimiento de la ejecución de la publicación de  contenidos programáticos. </t>
  </si>
  <si>
    <t>Se evidencian los requerimiento tècnico de necesidades para elaborar los estudio previo  para la formulaciòn del proceso contractual  del mantenimiento de la emisora cultural; pero no se  evidencia el diagnóstico de necesidades tecnológicas del área de Comunicaciones, identificando los equipos, herramientas, software y recursos técnicos requeridos para la producción y difusión de contenidos institucionales.</t>
  </si>
  <si>
    <t xml:space="preserve">Se adjudico el contrato 0418 de  11 de junio de 2026 para prestar los servicios de mantenimiento y soporte técnico en la emisora. </t>
  </si>
  <si>
    <t>Continuar con la ejecución del contrato.</t>
  </si>
  <si>
    <t>No se evidencia la Implementación del plan de mantenimiento y renovación tecnológica</t>
  </si>
  <si>
    <t>No se evidencia la matriz de seguimiento del estado de los equipos, con registro de necesidades de mantenimiento, reparación, actualización o reposición.</t>
  </si>
  <si>
    <t>Se observo la revisión y actualización del Listado Maestro de Documentos, evidenciando los ajustes a los documentos que requerían actualización.</t>
  </si>
  <si>
    <t xml:space="preserve">Se evidencia la implementación del formato GI-F-71  “Control, Revisión y Aprobación de Documentos” como mecanismo de control previo a su aprobación y publicación. De igual manera el formato Gl-F-70 "Solicitud de Creación, Modificación o Eliminación de Documentos" esta siendo implementado por la entidad. </t>
  </si>
  <si>
    <t xml:space="preserve">Se evidencia el informe del primer semestre con un avance de cumplimiento del 87,6% </t>
  </si>
  <si>
    <t>Se evidencia que el día 04 de agosto y 29 de julio se realizaron socializaciones frente al autocontrol, mantenimiento y mejora del Sistema de Gestión de la Calidad.</t>
  </si>
  <si>
    <t>Se evdiencia el informe semestral cuantitativo y trazable de la transformación del Sistema de Gestión del IMCT,</t>
  </si>
  <si>
    <t xml:space="preserve">Se evidencia el cornograma institucional de reportes asociados a MIPG a travéz del Share Point estableciendo los lineamientos que se deben tener en cuenta para su presentación. </t>
  </si>
  <si>
    <t xml:space="preserve">Se observa el seguimiento por parte de la segunda linea de defensa del Plan de Transición, Plan de Acción de MIPG y Mapa de Riesgos Institucional </t>
  </si>
  <si>
    <t xml:space="preserve">Se observo el acta de comité 02 del dia 15 de mayo donde se socializo y se aprobó  documentos relacionados con la actualización, implementación y seguimiento de políticas, planes, manuales, repositorios institucionales y demás instrumentos asociados al MIPG. </t>
  </si>
  <si>
    <t>Los días 27 y 28 de mayo de 2026 se realizaron jornadas de socialización y revisión de mejoras del procedimiento de PQRSD y OPAS.</t>
  </si>
  <si>
    <t xml:space="preserve">Se observa el reporte semanal del análisis de PQRSD vencidas, próximas a vencer, extemporáneas y rezagadas por parte de responsable del proceso. </t>
  </si>
  <si>
    <t xml:space="preserve">Posibilidad de afectación reputacional por falta de una estructura organizacional, con definicion de roles, resposabilidades y creacion de cargos de lineamiento directivo y estrategico, incorporados a la planta de peronal a causa de Debido a que la EMA no cuenta con una estructura organizacional que se ajuste y responda a su continuo crecimiento y necesidades operativas </t>
  </si>
  <si>
    <t>Propuesta Aprobada</t>
  </si>
  <si>
    <t xml:space="preserve">Proyección Anual </t>
  </si>
  <si>
    <t xml:space="preserve">La oficina de Control Interno recomienda que la socialización se ralice no solo con los Directivos sino tambien con los lideres de los procesos y los responsables de contestar la PQRSD con el fin de tomar acciones de las PQRSD dejadas de contestar o contestadas con extemporaneidad. </t>
  </si>
  <si>
    <t>No se reporta esta acción, programada para el tercer cuatrimestre.</t>
  </si>
  <si>
    <t xml:space="preserve">Capacitar a servidores y contratistas responsables de PQRSD, OPAS y correspondencia en el uso del software, términos de respuesta, trazabilidad y ruta de soporte.
</t>
  </si>
  <si>
    <t>El 27 de mayo de 2026 se realizó una capacitación institucional dirigida a servidores y contratistas responsables de PQRSD y OPAS, orientada al fortalecimiento de la gestión, los términos de respuesta, la trazabilidad y las responsabilidades frente al servicio a la ciudadanía.</t>
  </si>
  <si>
    <t>No se desarrollo esta actividad durante el segundo cuatrimestre de la vigencia 2026</t>
  </si>
  <si>
    <t>No se evidencia ningun soporte sobre  seguimiento a radicados y tiempos de respuesta.</t>
  </si>
  <si>
    <t xml:space="preserve">Se realiza seguimiento semanal a las PQRSD registradas en Ventanilla Única y se remitieron alertas por correo institucional a las dependencias y responsables asignados. </t>
  </si>
  <si>
    <t xml:space="preserve">Continuar con el seguimiento semana generando alertas de las PQRSD </t>
  </si>
  <si>
    <t xml:space="preserve">No se evidencian soportes de la ejecución de la acción y se observa incumplimiento en la periodicidad </t>
  </si>
  <si>
    <t>No reporto avance de la acciones programadas</t>
  </si>
  <si>
    <t xml:space="preserve">No reporto avance de las acciones programadas </t>
  </si>
  <si>
    <t xml:space="preserve">Se evidencio el plan de mantenimiento del mes de agosto con las actividades a realizar y las dependencias intervenidas. De igual manera se observo el Plan de Mantenimiento Preventivo y Correctivo de equipos, tecnologias de la información y computación. </t>
  </si>
  <si>
    <t xml:space="preserve">Se evidencia que en cada taller realizado en el IAC se realiza igualmente la sensibilización sobre uso adecuado de equipos tecnológicos observando 16 talleres realizados en la sala durante el periodo evaluado. </t>
  </si>
  <si>
    <t>Fichas Técnicas</t>
  </si>
  <si>
    <t>Registro Fotografico 
Listado Asistencia
Material de Apoyo</t>
  </si>
  <si>
    <t xml:space="preserve">Informe </t>
  </si>
  <si>
    <t xml:space="preserve">Recolección de Datos </t>
  </si>
  <si>
    <t xml:space="preserve">Se ralizan visitas técnicas al Patrimonio Mueble de la ciudad en etapas de identificación y planteamientos de estado de conservación actual, donde se hacen lecturas del estado de paginas, revisión del  total de insumos e instumentos de cada monumento, estados actuales a nivel técnico de pedestales e instrumentos propios del muebles, este diagnostico se levanta con el fin de proyectar el tipo de  servicio y necesidad que tiene cada uno de los bienes de interes cultural mueble declarado.  
Se evidencia la realización de catorce (14) fichas técnicas de diagnostico del estado de conservación actual de los bienes muebles declarados en el municipio de bucaramanga. </t>
  </si>
  <si>
    <t xml:space="preserve">Continuar con la realización de espacio de reflexión y Contrucción Participativa con el fin de dar cumplimiento a la acción. </t>
  </si>
  <si>
    <t xml:space="preserve">Se desarrollo la estrategia Patrimonio al Parque ralizando la promoción y activación de los bienes de interes cultural a través de estrategia ludico pedagojicas, durante el periodo de evaluación se realizaron dos (2) actvidiades - Es-cupido y una activación en  el Barrio Diamante ll. </t>
  </si>
  <si>
    <t xml:space="preserve">Continuar con la ejecución de la estrategia al parque con las actividades programadas. </t>
  </si>
  <si>
    <t>Actas trimestrales del Consejo Municipal de Turismo</t>
  </si>
  <si>
    <t>Se evidencia el acta del día 05 de  mayo de 2026 del Consejo Municipal de Turismo, en las cuales se efectuó control y seguimiento a las estrategias, programas, proyectos y demás instrumentos de planeación turística del municipio.</t>
  </si>
  <si>
    <t>Según la meta es realizar una reunión trimetral y según los soprtes solo se evidencia 1 acta correspondiente al dia 05 d emayo por lo que se recomienda realizar los seguimientos de acuerdo a la programación.,</t>
  </si>
  <si>
    <t>En el periodo evaluado se realizó una (1) mesa de trabajo orientada al mejoramiento del proceso de análisis, validación, verificación y consolidación de la información turística.</t>
  </si>
  <si>
    <t xml:space="preserve">Continuar realizando las acciones programadas para el proximo periodo. </t>
  </si>
  <si>
    <t xml:space="preserve">Se recomienda que para el próximo seguimiento se adjunte el informe consolidado de avance físico y financiero y no únicamente la Matriz de seguimiento del Plan de Acción.
Así mismo, se recomienda que los informes reportados de avance del Plan de Desarrollo estén debidamente avalados por el líder del proceso. </t>
  </si>
  <si>
    <t xml:space="preserve">Continuar con el reporte de seguimiento en la plataforma del DNP, conforme a la periodicidad establecida.
Así mismo se recomienda, mejorar la redacción del riesgo toda vez que resulta redundante al no identificar con claridad la causa raíz. </t>
  </si>
  <si>
    <t xml:space="preserve">Continuar con el seguimiento a las políticas Públicas del Instituto Municipal de Cultura y Turismo de Bucaramanga, dentro de los plazos establecidos. </t>
  </si>
  <si>
    <t>Revisar que haya coordinación entre la descripción de la acción, la periodicidad y la Meta de la acción, teniendo en cuenta que es una actividad Anual.  Por otra parte, para el próximo seguimiento adjuntar el cronograma anual de las actividades programadas con el fin de evidenciar las actividades programadas Vs actividades ejecutadas.
Así mismo se recomienda, mejorar la redacción del riesgo toda vez que resulta redundante al no identificar con claridad la causa raíz</t>
  </si>
  <si>
    <t xml:space="preserve">Se evidenció el Manual de Identidad Visual de la Alcaldía de Bucaramanga 2024 y la implementación del Manual de Comunicaciones del Instituto Municipal de Cultura y Turismo de Bucaramanga 2026. Pero no se evidencia la socialización realizada. </t>
  </si>
  <si>
    <t xml:space="preserve">La Oficina Asesora de Control Interno recomienda dar cumplimiento a las acciones programadas, no se evidencian las listas de asistencia, registros fotográficos ni las filminas de la socialización. Por otra parte, se sugiere adoptar el manual realizado por la Alcaldía de Bucaramanga. </t>
  </si>
  <si>
    <t xml:space="preserve"> Se observó la promoción y divulgación de los boletines de prensa y la parrilla de comunicaciones, relacionada con actividades, eventos, programas, campañas y convocatorias programadas por el Instituto Municipal de Cultura y Turismo de Bucaramanga.</t>
  </si>
  <si>
    <t>Continuar realizando la divulgación de las actividades programadas en el Instituto Municipal de Cultura y Turismo de Bucaramanga en las redes sociales de la entidad.</t>
  </si>
  <si>
    <t>Se evidenció el procedimiento para la elaboración, tratamiento y difusión de la información, el cual permite revisar necesidades de difusión, revisar contenidos y aprobar contenidos a publicar.</t>
  </si>
  <si>
    <t>Se recomienda finalizar el procedimiento de acuerdo con los lineamientos de Calidad con su respectiva codificación.</t>
  </si>
  <si>
    <t xml:space="preserve">La Oficina Asesora de Control Interno recomienda ejecutar la acción programada, o en su defecto adjuntar las evidencias realizadas. </t>
  </si>
  <si>
    <t>La Oficina Asesora de Control Interno recomienda que los informes realizados tengas métricas y/o indicadores de eficiencia operativa. (cuantas personas interactúan, publico objetivo, cuantas vistas tenemos en la página, video más viral)</t>
  </si>
  <si>
    <t>La Oficina Asesora de Control Interno recomienda realizar el diagnóstico de necesidades tecnológicas del área de Comunicaciones, identificando los equipos, herramientas, software y recursos técnicos requeridos para la producción y difusión de contenidos institucionales.</t>
  </si>
  <si>
    <t>La Oficina Asesora de Control Interno recomienda adjuntar el Plan de Mantenimiento y Renovación Tecnológica o en su defecto el contrato 0418 con su respetivo plan de Mantenimiento.</t>
  </si>
  <si>
    <t>La Oficina Asesora de Control Interno recomienda adjuntar la Matriz de seguimiento del estado de los equipos tal como lo indica la descripción de la acción</t>
  </si>
  <si>
    <t xml:space="preserve">La Oficina Asesora de Control Interno recomienda validar la Unidad de Medida de la Acción. </t>
  </si>
  <si>
    <t>La Oficina Asesora de Control Interno recomienda validar la Unidad de Medida de la Acción.</t>
  </si>
  <si>
    <t>La Oficina Asesora de Control Interno recomienda validar la Unidad de Medida de la Acción.
   De igual manera se sugiere continuar con actividades de autocontrol frente al mantenimiento y mejora del Sistema de Gestión de la Calidad</t>
  </si>
  <si>
    <t>Se evidencia el Informe consolidado de los resultados del Índice de Desempeño Institucional – IDI, obtenidos por el IMCT en la vigencia 2025 con un resultado de 95,4% y el análisis histórico de los resultados registrados durante las vigencias 2022, 2023 y 2024</t>
  </si>
  <si>
    <t xml:space="preserve">Se recomienda dar continuidad con las jornadas de Sensibilización </t>
  </si>
  <si>
    <t>Se evidencia el informe de seguimiento y análisis al comportamiento de la recepción, trámite y respuesta oportuna a las PQRSD presentadas por los ciudadanos.  Así mismo se observa el informe donde se analiza los resultados de la encuesta de satisfacción aplicada a usuarios del Instituto Municipal de Cultura y Turismo de Bucaramanga.</t>
  </si>
  <si>
    <t xml:space="preserve">Se recomienda dar continuidad con las actividades pendientes y programadas durante los próximos periodos </t>
  </si>
  <si>
    <t>La Oficina Asesora de Control Interno recomienda que los Directivos y Líderes de los procesos implementen acciones de seguimiento y control con el fin de mitigar que el vencimiento y la respuesta extemporánea de las PQRSD.</t>
  </si>
  <si>
    <t xml:space="preserve">Se recomienda realizar la ejecución de la acción antes del cierre de la vigencia. </t>
  </si>
  <si>
    <t xml:space="preserve">El día 21 de julio se socializo el Informe de Seguimiento PQRSD primer semestre 2026 con todos los directivos de la entidad a través de correo electrónico, y se realizó la retroalimentación con las mejoras a desarrollar. </t>
  </si>
  <si>
    <t>Se recomienda ejecutar esta acción antes del cierre de la vigencia 2026.</t>
  </si>
  <si>
    <t xml:space="preserve">La Oficina Asesora de Control Interno recomienda que las socializaciones se realicen enfocadas al uso del software y las implicaciones que se tienen si no se cumplen los términos de respuesta. </t>
  </si>
  <si>
    <t>Se recomienda ejecutar esta acción antes del cierre de la vigencia 2026</t>
  </si>
  <si>
    <t xml:space="preserve">La Oficina Asesora de Control Interno recomienda ejecutar las acciones de mitigación de los riesgos con el fin que estos no se materialicen en la entidad. </t>
  </si>
  <si>
    <t>La Oficina Asesora de Control Interno recomienda ejecutar las acciones de mitigación de los riesgos con el fin que estos no se materialicen en la entidad.</t>
  </si>
  <si>
    <t xml:space="preserve">La Oficina Asesora de Control Interno recomienda revisar la periodicidad, Unidad de Medida y Meta de la Acción, las cuales no coinciden con la descripción de la acción. </t>
  </si>
  <si>
    <t xml:space="preserve">La Oficina Asesora de Control Interno recomienda validar la casilla de Unidad de Medida de la Acción. </t>
  </si>
  <si>
    <t>Se evidencia la solicitud de apoyo al ministerio de Cultura con el envío de las fichas de inventario correspondiente a los Bienes de Interés Cultural del ámbito Nacional ubicados en el municipio de Bucaramanga.  A la fecha del seguimiento solo se han elaborados dos (2) fichas de inventario correspondiente a los bienes de interés cultural declarados con ámbito Nacional: Coliseo Peralta y Estación Café Madrid.</t>
  </si>
  <si>
    <t xml:space="preserve">Realizar las siete (7) fichas de inventario de los bienes de Interés Cultural antes de terminación de la vigencia 2026 con el fin de dar cumplimiento a la acción. </t>
  </si>
  <si>
    <t xml:space="preserve">Se cumplió con la meta programada para la vigencia 2026. </t>
  </si>
  <si>
    <t xml:space="preserve">Se recomienda revisar el riesgo y la acción planteada, dado que la causa raíz debe ser abordada mediante un proyecto formal de modernización institucional, el cual contempla viabilidad presupuestal y aprobación por parte del Concejo Municipal de Bucaramanga. </t>
  </si>
  <si>
    <t xml:space="preserve">La Oficina Asesora de Control Interno recomienda revisar que la acción planteada esté sincronizada con el entregable propuesto dado que en este caso el entregable constituye un diagnóstico, pero no evidencia una gestión para el fortalecimiento de recursos. </t>
  </si>
  <si>
    <t>Se evidenció el seguimiento al cumplimiento del avance financiero y físico de la meta del PDM y del Proyecto de Inversión desarrollado dentro del Plan de desarrollo “Bucaramanga, Avanza Segura 2024-2027” pero la Descripción de la Acción indica es realizar socializaciones dirigidas a los funcionarios y contratistas de la Subdirección de Turismo, sobre atención al ciudadano, calidad del servicio, turismo accesible e inclusivo, lineamientos institucionales, bilingüismo y actualización de conocimientos sobre la oferta y el sector turístico.</t>
  </si>
  <si>
    <t xml:space="preserve">Se recomienda que las socializaciones sean dirigidas a los funcionarios y contratistas de la Subdirección de Turismo, sobre atención al ciudadano, calidad del servicio, turismo accesible e inclusivo, lineamientos institucionales, bilingüismo y actualización de conocimientos sobre la oferta y el sector turístico, según lo propuesto en la Matriz de Riesgos. </t>
  </si>
  <si>
    <t>Actividad Programada para el Tercer 
Cuatrimestre</t>
  </si>
  <si>
    <t>La Oficina Asesora de Control Interno recomienda verificar la Unidad de Medida</t>
  </si>
  <si>
    <t xml:space="preserve">La Oficina Asesora de Control Interno recomienda verificar la Unidad de Medida  </t>
  </si>
  <si>
    <t xml:space="preserve">La Oficina Asesora de Control Interno recomienda verificar las casillas de Unidad de Medida (es describir el documento entregable: oficio, tabla de control, registro de asistencia) y Fecha Inicial y Final (Se sugiere que la fecha de la acción de mitigación del riesgo no inicie fuera de la vigencia 2026).    Por otra parte, se evidencia que esta actividad puede ir incorporada en la actividad 65 teniendo en cuenta que en la matriz de control y seguimiento se definen los responsables, fuentes de información y periodicidad.  </t>
  </si>
  <si>
    <t>La Oficina Asesora de Control Interno recomienda verificar las casillas de Unidad de Medida (es describir el documento entregable: oficio, tabla de control, registro de asistencia) y Fecha Inicial y Final (Se sugiere que la fecha de la acción de mitigación del riesgo no inicie fuera de la vigencia 2026).</t>
  </si>
  <si>
    <t xml:space="preserve">La Oficina Asesora de Control Interno recomienda verificar la Unidad de Medida y Meta de la Acción teniendo en cuenta la Periodicidad Semestral.  Por otra parte, para que el riesgo sea mitigado es importante la implementación del Repositorio para toda la entidad tanto Servidores Públicos como Contratistas. </t>
  </si>
  <si>
    <t xml:space="preserve">La Oficina Asesora de Control Interno recomienda verificar la Unidad de Medida y Meta de la Acción teniendo en cuenta la Periodicidad Semestral. </t>
  </si>
  <si>
    <t xml:space="preserve">La Oficina Asesora de Control Interno recomienda verificar la Unidad de Medida y Meta de la Acción teniendo en cuenta la Periodicidad Semestral.   De igual manera es importante la implementación de las herramientas construidas para que el control sea efectivo. </t>
  </si>
  <si>
    <t>La Oficina Asesora de Control Interno recomienda verificar la periodicidad, la Unidad de Medida y la Meta de la Acción teniendo en cuenta que la acción habla de “Establecer un procedimiento”</t>
  </si>
  <si>
    <t>La Oficina Asesora de Control Interno recomienda verificar la Periodicidad, la Unidad de Medida y Meta de la Acción teniendo en cuenta que el producto son Actas o Documentos.   Para dar cumplimiento a esta acción de mitigación es recomendable el cumplimiento de los registros de las actividades realizadas.</t>
  </si>
  <si>
    <t xml:space="preserve">La dirección Administrativa y financiera realizó tres (3) recordatorios de la obligatoriedad de la Declaración de Bienes y Rentas 2025 y actualización de la hoja de vida en el Sigep ll.  De igual manera se observa el informe de control de las novedades presentadas en el periodo. </t>
  </si>
  <si>
    <t xml:space="preserve">La Oficina Asesora de Control Interno recomienda verificar la Periodicidad de la acción debido que la actualización del SIGEP ll se realiza una vez al año. </t>
  </si>
  <si>
    <t xml:space="preserve">Se evidenció el Informe del proceso de Desvinculación y depuración de información en el SIGEP ll de los contratistas, logrando la validación de 100 datos de los 400 en SIGEP II, de los cuales procedió a Ia desvinculación exitosa de los 100 registros revisados que figuraban como CONTRATISTAS y que no era información correcta. </t>
  </si>
  <si>
    <t>La Oficina Asesora de Control Interno recomienda verificar la casilla de Unidad de Medida y Meta de la Acción.</t>
  </si>
  <si>
    <t xml:space="preserve">La Oficina Asesora de Control Interno recomienda verificar la casilla de Unidad de Medida y Meta de la Acción.
Continuar desarrollando las actividades planeadas en el Plan de Integridad </t>
  </si>
  <si>
    <t xml:space="preserve">
La Oficina Asesora de Control Interno recomienda verificar la casilla de Unidad de Medida y Meta de la Acción.</t>
  </si>
  <si>
    <t>Se recomienda verificar la casilla de Unidad de Medida y Meta de la Acción.
Así mismo, desde la Oficina Asesora de Control Interno se recomienda implementar las acciones correspondientes con el fin de realizar una adecuada gestión y control de los bienes muebles de la entidad. Según la acción propuesta se debe actualizar, adoptar formalmente e implementar los manuales, formatos y demás documentación del proceso de Gestión de Bienes y Recursos Físicos. 
La adecuada planeación y control mitiga la materialización del riesgo de pérdidas económicas y reputacionales.</t>
  </si>
  <si>
    <t>Se recomienda verificar la casilla de Unidad de Medida y Meta de la Acción.
Así mismo, desde la Oficina Asesora de Control Interno se recomienda implementar las acciones correspondientes con el fin de realizar una adecuada gestión y control de los bienes muebles de la entidad. Según la acción propuesta se debe actualizar, adoptar formalmente e implementar los manuales, formatos y demás documentación del proceso de Gestión de Bienes y Recursos Físicos. 
La adecuada planeación y control mitiga la materialización del riesgo de pérdidas económicas y reputacionales</t>
  </si>
  <si>
    <t>Se evidenció el QR con el que se realizó la Evaluación apropiación de los valores del Código de Integridad, de igual manera se realizó el informe de análisis de la encuesta de percepción del Código de Integridad, reflejando una percepción favorable.</t>
  </si>
  <si>
    <t xml:space="preserve">La Oficina Asesora de Control Interno recomienda verificar la casilla de Unidad de Medida </t>
  </si>
  <si>
    <t xml:space="preserve">Se evidencia el informe ejecutivo donde se realizó la verificación de cargue de información y copias de seguridad en el repositorio documental del Instituto Municipal de Cultura y Turismo de Bucaramanga, pero teniendo en cuenta la acción de mitigación donde indica que se realizan revisiones mensuales para asegurarse de que esté cargando la información en el repositorio institucional, no se observan las evidencias del mismo, de igual manera no se observa el cronograma establecido en la acción.  </t>
  </si>
  <si>
    <t>La Oficina Asesora de Control Interno recomienda verificar las casillas de Periodicidad, Unidad de medida y Meta de la acción teniendo en cuenta que es un reporte mensual de verificación.</t>
  </si>
  <si>
    <t xml:space="preserve">Se recomienda revisar las acciones de mitigación definidas, con el fin de verificar que guarden coherencia con el riesgo identificado y contribuyan a prevenir su materialización. </t>
  </si>
  <si>
    <t xml:space="preserve">Se recomienda que el próximo informe se adjunte el registro fotográfico o pantallazos de los Backups de la información </t>
  </si>
  <si>
    <t xml:space="preserve">Se observaron las encuestas de unidad documental y los Cuadros de Clasificación Documental de acuerdo con la TRD </t>
  </si>
  <si>
    <t xml:space="preserve">La Oficina Asesora de Control Interno recomienda validar la Unidad de Medida y la Meta de la acción con el fin de facilitar la evaluación de la acción de mitigación. </t>
  </si>
  <si>
    <t xml:space="preserve">La Oficina Asesora de Control Interno evidenció el formato Único de Inventario documentales - FUID, las transferencias de la oficina jurídica y las acciones de limpieza y custodia que se realizan en el archivo central. </t>
  </si>
  <si>
    <t>Se recomienda validar la Periodicidad, Unidad de medida y la Meta de la acción planteada, las cuales deben ser coherentes con la acción de mitigación. 
En el próximo seguimiento se sugiere reportar hasta que vigencia realizó transferencia cada oficina.</t>
  </si>
  <si>
    <t xml:space="preserve">La Oficina Asesora de Control Interno recomienda verificar las casillas de Periodicidad, Unidad de medida y Meta de la acción teniendo en cuenta que el producto es un Inventario actualizado.   Por otra parte, no se evidencia la renovación y/o actualización realizada. </t>
  </si>
  <si>
    <t xml:space="preserve">La Oficina Asesora de Control Interno recomienda verificar las casillas de Periodicidad, Unidad de medida y Meta de la acción teniendo en cuenta que el producto es el Plan de Continuidad del Negocio y el Plan de Recuperación ante Desastres.   Por otra parte, queda pendiente actualizar el Plan de Continuidad de negocios </t>
  </si>
  <si>
    <t xml:space="preserve">La Oficina Asesora de Control Interno recomienda verificar las casillas de Periodicidad, Unidad de medida y Meta de la acción teniendo en cuenta que el producto es Cronograma de Mantenimiento y ejecución.  Por otra parte, de acuerdo con la acción de mitigación no se observa el cronograma de mantenimiento y los registros de mantenimientos preventivos ejecutados, favor adjuntar para el próximo seguimiento para darle cumplimiento a la acción de mitigación. </t>
  </si>
  <si>
    <t xml:space="preserve">La Oficina Asesora de Control Interno recomienda verificar las casillas de Periodicidad, Unidad de medida y Meta de la acción teniendo en cuenta que el producto es un reporte mensual de monitoreo. </t>
  </si>
  <si>
    <t>La Oficina Asesora de Control Interno recomienda verificar las casillas de Periodicidad, Unidad de medida y Meta de la acción teniendo en cuenta que el producto es Informe semestral de seguimiento.  Se sugiere elaborar el informe del segundo cuatrimestre a los controles de seguridad, con medición de disponibilidad, latencia y registros de políticas del Firewall.</t>
  </si>
  <si>
    <t xml:space="preserve">La Oficina Asesora de Control Interno recomienda verificar las casillas de Periodicidad, Unidad de medida y Meta de la acción teniendo en cuenta que el producto son registros mensuales. Se recomienda tener en cuenta la periodicidad de la acción con el fin de dar cumplimiento a la planeado. </t>
  </si>
  <si>
    <t>Se evidencia el informe del tercer trimestre donde se observan las condiciones de operación de los equipos tecnológicos y de los espacios de almacenamiento de activos de información del Instituto Municipal de Cultura y Turismo de Bucaramanga.  Para el seguimiento evaluado falta adjuntar el informe del segundo trimestre de la vigencia 2026.</t>
  </si>
  <si>
    <t xml:space="preserve">La Oficina Asesora de Control Interno recomienda verificar las casillas de Periodicidad, Unidad de medida y Meta de la acción teniendo en cuenta que el producto es un Formato o Informe trimestral.  Se recomienda que el seguimiento o verificación se realice trimestralmente tal como lo indica la acción, adjuntar el informe del segundo trimestre de la presente vigencia. </t>
  </si>
  <si>
    <t xml:space="preserve">Se evidenció el Contrato No. 0406-02 de 2026 relacionado con la renovación de licencias y no a la contratación de mantenimiento preventivo y correctivo tal como lo indica la acción.  En la indagación realizada por la Oficina Asesora de Control Interno se observa que el Instituto Municipal de Cultura y Turismo de Bucaramanga adjudicó el contrato 443 del 27 de agosto de 2026 el cual hace referencia al mantenimiento preventivo y correctivo de impresoras y escáneres, cumplimiento con la acción programada. </t>
  </si>
  <si>
    <t xml:space="preserve">La Oficina Asesora de Control Interno recomienda verificar las casillas de Periodicidad, Unidad de medida y Meta de la acción teniendo en cuenta que el producto es un Contrato u orden de servicio.  Por otra parte, se sugiere adjuntar las evidencias correspondientes a la acción. </t>
  </si>
  <si>
    <t xml:space="preserve">Se evidencia la socialización realizada el 31 de julio sobre seguridad de la información, según la descripción de la acción indica que la socialización o capacitación del uso adecuado, cuidado y custodia de los activos institucionales se realizará trimestralmente y no se evidencia los respectivos soportes. </t>
  </si>
  <si>
    <t xml:space="preserve">La Oficina Asesora de Control Interno recomienda verificar las casillas de Periodicidad, Unidad de medida y Meta de la acción teniendo en cuenta que el producto son registros trimestrales de capacitación.  </t>
  </si>
  <si>
    <t xml:space="preserve">La Oficina Asesora de Control Interno recomienda verificar las casillas de Periodicidad, Unidad de medida y Meta de la acción teniendo en cuenta que el producto son informes de pruebas. Por otra parte, se recomienda que el informe contenta los logs, capturas de pantalla y registro de resultados o ajustes realizados, tal como lo indica la acción a ejecutar. </t>
  </si>
  <si>
    <t xml:space="preserve">La Oficina Asesora de Control Interno recomienda verificar las casillas de Periodicidad, Unidad de medida y Meta de la acción teniendo en cuenta que el producto son reportes mensuales de copias de seguridad.   Por otra parte, se recomienda adjuntar la evidencia de los Backups realizados mensualmente, debido que en el informe de verificación de cargue de información y copias de seguridad en el repositorio documental solo se menciona, sin observar la evidencia. </t>
  </si>
  <si>
    <t xml:space="preserve">La Oficina Asesora de Control Interno recomienda verificar las casillas de Periodicidad, Unidad de medida y Meta de la acción teniendo en cuenta que el producto es un registro anual. </t>
  </si>
  <si>
    <t xml:space="preserve">La Oficina Asesora de Control Interno recomienda realizar la segunda socialización en el tercer cuatrimestre de la vigencia 2026.  Por otra parte, se recomienda verificar las casillas de Unidad de Medida y Meta de la Acción las cuales no son coherente con la acción planteada. </t>
  </si>
  <si>
    <t xml:space="preserve">Se recomienda validar la unidad de medida de la acción.  Por otra parte, la Oficina Asesora de Control Interno evidencia que esta acción se encuentra repetida, debido que en la actividad 100 indica la socialización del manual de contratación. </t>
  </si>
  <si>
    <t xml:space="preserve">La Oficina Asesora de Control Interno recomienda verificar la unidad de medida de la acción, de igual manera se recomienda que para el próximo seguimiento (julio-diciembre) en el informe se establezcan cuáles fueron los contratos objeto de revisión. </t>
  </si>
  <si>
    <t>La Oficina Asesora de Control Interno recomienda continuar con la implementación del Formato GJ-F-46</t>
  </si>
  <si>
    <t xml:space="preserve">La Oficina Asesora de Control Interno recomienda revisar la unidad de medida de la acción planteada.    </t>
  </si>
  <si>
    <t>La Oficina Asesora de Control Interno recomienda realizar el informe de seguimiento del primer semestre a la supervisión contractual.  Por otra parte, recomienda verificar la formulación de las casillas de periodicidad, unidad de medida y meta de la acción, las cuales no son coherentes con la acción planteada.</t>
  </si>
  <si>
    <t>Se evidenciaron la Circular 006 y 007 de agosto de 2026 dirigida a contratistas y servidores públicos, con el fin de dar a conocer los lineamientos para la remisión de documentos requeridos para el trámite de adiciones a contratos de prestación de servicios. Por otra parte, no se evidencia el informe semestral de seguimiento a la supervisión contractual.</t>
  </si>
  <si>
    <t xml:space="preserve">Se recomienda verificar la unidad de medida de la acción, la cual no es coherente con la acción planteada. </t>
  </si>
  <si>
    <t xml:space="preserve">La Oficina Asesora de Control Interno evidenció la ejecución de la acción, el 04 de junio de 2026 una capacitación en SECOP II a servidores públicos y contratistas seguidamente el día 23 de junio de 2026 se realizó una capacitación en SIA Observa, observando lista de asistencia, registro fotográfico y las presentaciones realizadas. </t>
  </si>
  <si>
    <t xml:space="preserve">Se recomienda verificar la unidad de medida, la cual no es coherente con la acción planteada.  Por otra parte, en el informe no se observa el seguimiento de la publicación en la plataforma SIA OBSERVA tal como lo indica la acción de mitigación, únicamente se validó la publicación en la plataforma SECOP ll. Se recomienda tener en cuenta el seguimiento para el segundo semestre. </t>
  </si>
  <si>
    <t xml:space="preserve">Se observó el informe de seguimiento de la gestión contractual del primer semestre, equivalente a 420 contratos suscritos, donde se seleccionó una muestra aleatoria de 84 contratos, equivalente al 20% de la contratación celebrada donde se verificó la publicación en la plataforma SECOP II del Acta de Idoneidad y/o del Informe de Evaluación, así como la verificación de antecedentes de contratistas y proveedores, garantizando el cumplimiento de los principios de transparencia, publicidad y control en la gestión contractual.
 </t>
  </si>
  <si>
    <t xml:space="preserve">La Oficina Asesora de Control Interno evidencia que las casillas de periodicidad, unidad de medida y meta de la acción no coinciden con la acción planteada, se recomienda realizar la revisión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</si>
</sst>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
  </numFmts>
  <fonts count="32">
    <font>
      <sz val="11"/>
      <name val="Carlito"/>
    </font>
    <font>
      <b/>
      <sz val="11"/>
      <name val="Carlito"/>
    </font>
    <font>
      <b/>
      <sz val="14"/>
      <color rgb="FFFFFFFF"/>
      <name val="Carlito"/>
    </font>
    <font>
      <sz val="11"/>
      <color rgb="FFFA7D00"/>
      <name val="Calibri"/>
      <family val="2"/>
    </font>
    <font>
      <b/>
      <sz val="14"/>
      <color theme="0"/>
      <name val="Arial"/>
      <family val="2"/>
    </font>
    <font>
      <b/>
      <sz val="12"/>
      <color theme="1"/>
      <name val="Arial"/>
      <family val="2"/>
    </font>
    <font>
      <sz val="10"/>
      <name val="Arial"/>
      <family val="2"/>
    </font>
    <font>
      <b/>
      <sz val="11"/>
      <name val="Arial"/>
      <family val="2"/>
    </font>
    <font>
      <b/>
      <sz val="16"/>
      <color theme="0"/>
      <name val="Arial"/>
      <family val="2"/>
    </font>
    <font>
      <b/>
      <sz val="14"/>
      <name val="Arial"/>
      <family val="2"/>
    </font>
    <font>
      <sz val="11"/>
      <name val="Arial"/>
      <family val="2"/>
    </font>
    <font>
      <b/>
      <sz val="10"/>
      <name val="Arial"/>
      <family val="2"/>
    </font>
    <font>
      <b/>
      <sz val="12"/>
      <name val="Arial"/>
      <family val="2"/>
    </font>
    <font>
      <b/>
      <sz val="11"/>
      <color rgb="FFFFFFFF"/>
      <name val="Arial"/>
      <family val="2"/>
    </font>
    <font>
      <b/>
      <sz val="11"/>
      <color theme="1"/>
      <name val="Arial"/>
      <family val="2"/>
    </font>
    <font>
      <b/>
      <sz val="11"/>
      <color rgb="FFFFFFFF"/>
      <name val="Carlito"/>
    </font>
    <font>
      <b/>
      <sz val="11"/>
      <color theme="0"/>
      <name val="Arial"/>
      <family val="2"/>
    </font>
    <font>
      <b/>
      <sz val="14"/>
      <color rgb="FFFFFFFF"/>
      <name val="Arial"/>
      <family val="2"/>
    </font>
    <font>
      <sz val="11"/>
      <name val="Carlito"/>
    </font>
    <font>
      <sz val="12"/>
      <name val="Arial"/>
      <family val="2"/>
    </font>
    <font>
      <sz val="11"/>
      <color theme="10"/>
      <name val="Carlito"/>
    </font>
    <font>
      <b/>
      <sz val="12"/>
      <color rgb="FF000000"/>
      <name val="Arial"/>
      <family val="2"/>
    </font>
    <font>
      <b/>
      <sz val="12"/>
      <color rgb="FFFFFFFF"/>
      <name val="Arial"/>
      <family val="2"/>
    </font>
    <font>
      <sz val="12"/>
      <color rgb="FF000000"/>
      <name val="Arial"/>
      <family val="2"/>
    </font>
    <font>
      <b/>
      <sz val="12"/>
      <color rgb="FF1F1F1F"/>
      <name val="Arial"/>
      <family val="2"/>
    </font>
    <font>
      <b/>
      <i/>
      <sz val="12"/>
      <color rgb="FF000000"/>
      <name val="Arial"/>
      <family val="2"/>
    </font>
    <font>
      <i/>
      <sz val="12"/>
      <color rgb="FF000000"/>
      <name val="Arial"/>
      <family val="2"/>
    </font>
    <font>
      <i/>
      <sz val="12"/>
      <name val="Arial"/>
      <family val="2"/>
    </font>
    <font>
      <sz val="12"/>
      <color rgb="FFFFFFFF"/>
      <name val="Arial"/>
      <family val="2"/>
    </font>
    <font>
      <i/>
      <sz val="12"/>
      <color rgb="FF7F6000"/>
      <name val="Arial"/>
      <family val="2"/>
    </font>
    <font>
      <b/>
      <u/>
      <sz val="11"/>
      <name val="Arial"/>
      <family val="2"/>
    </font>
    <font>
      <sz val="11"/>
      <color rgb="FF000000"/>
      <name val="Carlito"/>
    </font>
  </fonts>
  <fills count="36">
    <fill>
      <patternFill patternType="none"/>
    </fill>
    <fill>
      <patternFill patternType="gray125"/>
    </fill>
    <fill>
      <patternFill patternType="solid">
        <fgColor rgb="FFD9E1F2"/>
      </patternFill>
    </fill>
    <fill>
      <patternFill patternType="solid">
        <fgColor rgb="FF5B9BD5"/>
      </patternFill>
    </fill>
    <fill>
      <patternFill patternType="solid">
        <fgColor rgb="FFFFC000"/>
      </patternFill>
    </fill>
    <fill>
      <patternFill patternType="solid">
        <fgColor rgb="FFDDEBF7"/>
      </patternFill>
    </fill>
    <fill>
      <patternFill patternType="solid">
        <fgColor rgb="FFFFF2CC"/>
      </patternFill>
    </fill>
    <fill>
      <patternFill patternType="solid">
        <fgColor rgb="FF92D050"/>
      </patternFill>
    </fill>
    <fill>
      <patternFill patternType="solid">
        <fgColor theme="0" tint="-0.14999847407452621"/>
        <bgColor indexed="65"/>
      </patternFill>
    </fill>
    <fill>
      <patternFill patternType="solid">
        <fgColor rgb="FFFF9900"/>
      </patternFill>
    </fill>
    <fill>
      <patternFill patternType="solid">
        <fgColor theme="6" tint="0.39997558519241921"/>
        <bgColor indexed="65"/>
      </patternFill>
    </fill>
    <fill>
      <patternFill patternType="solid">
        <fgColor theme="5" tint="-0.249977111117893"/>
        <bgColor indexed="65"/>
      </patternFill>
    </fill>
    <fill>
      <patternFill patternType="solid">
        <fgColor theme="5" tint="0.79985961485641044"/>
        <bgColor indexed="65"/>
      </patternFill>
    </fill>
    <fill>
      <patternFill patternType="solid">
        <fgColor theme="9" tint="0.39997558519241921"/>
        <bgColor indexed="65"/>
      </patternFill>
    </fill>
    <fill>
      <patternFill patternType="solid">
        <fgColor theme="6" tint="0.79985961485641044"/>
        <bgColor indexed="65"/>
      </patternFill>
    </fill>
    <fill>
      <patternFill patternType="solid">
        <fgColor rgb="FFD9E2F3"/>
      </patternFill>
    </fill>
    <fill>
      <patternFill patternType="solid">
        <fgColor rgb="FFFFFFFF"/>
      </patternFill>
    </fill>
    <fill>
      <patternFill patternType="solid">
        <fgColor theme="7" tint="-0.49986266670735802"/>
        <bgColor indexed="65"/>
      </patternFill>
    </fill>
    <fill>
      <patternFill patternType="solid">
        <fgColor rgb="FF92D050"/>
      </patternFill>
    </fill>
    <fill>
      <patternFill patternType="solid">
        <fgColor theme="7" tint="-0.249977111117893"/>
        <bgColor indexed="65"/>
      </patternFill>
    </fill>
    <fill>
      <patternFill patternType="solid">
        <fgColor theme="6" tint="0.39997558519241921"/>
        <bgColor indexed="65"/>
      </patternFill>
    </fill>
    <fill>
      <patternFill patternType="solid">
        <fgColor theme="5" tint="-0.249977111117893"/>
        <bgColor indexed="65"/>
      </patternFill>
    </fill>
    <fill>
      <patternFill patternType="solid">
        <fgColor theme="5" tint="0.39997558519241921"/>
        <bgColor indexed="65"/>
      </patternFill>
    </fill>
    <fill>
      <patternFill patternType="solid">
        <fgColor theme="7" tint="0.39997558519241921"/>
        <bgColor indexed="65"/>
      </patternFill>
    </fill>
    <fill>
      <patternFill patternType="solid">
        <fgColor theme="9" tint="0.79992065187536243"/>
        <bgColor indexed="65"/>
      </patternFill>
    </fill>
    <fill>
      <patternFill patternType="solid">
        <fgColor theme="9" tint="-0.249977111117893"/>
        <bgColor indexed="65"/>
      </patternFill>
    </fill>
    <fill>
      <patternFill patternType="solid">
        <fgColor rgb="FF5B9BD5"/>
      </patternFill>
    </fill>
    <fill>
      <patternFill patternType="solid">
        <fgColor rgb="FFFFFFFF"/>
      </patternFill>
    </fill>
    <fill>
      <patternFill patternType="solid">
        <fgColor rgb="FFD9EAF7"/>
      </patternFill>
    </fill>
    <fill>
      <patternFill patternType="solid">
        <fgColor rgb="FF1F4E78"/>
      </patternFill>
    </fill>
    <fill>
      <patternFill patternType="solid">
        <fgColor rgb="FF5B9BD5"/>
      </patternFill>
    </fill>
    <fill>
      <patternFill patternType="solid">
        <fgColor rgb="FFEAF2F8"/>
      </patternFill>
    </fill>
    <fill>
      <patternFill patternType="solid">
        <fgColor rgb="FFFFF2CC"/>
      </patternFill>
    </fill>
    <fill>
      <patternFill patternType="solid">
        <fgColor rgb="FFC00000"/>
      </patternFill>
    </fill>
    <fill>
      <patternFill patternType="solid">
        <fgColor rgb="FFF4B183"/>
      </patternFill>
    </fill>
    <fill>
      <patternFill patternType="solid">
        <fgColor rgb="FF00B050"/>
        <bgColor indexed="64"/>
      </patternFill>
    </fill>
  </fills>
  <borders count="46">
    <border>
      <left/>
      <right/>
      <top/>
      <bottom/>
      <diagonal/>
    </border>
    <border>
      <left style="thin">
        <color rgb="FFB7B7B7"/>
      </left>
      <right/>
      <top style="thin">
        <color rgb="FFB7B7B7"/>
      </top>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
      <left/>
      <right/>
      <top/>
      <bottom style="double">
        <color rgb="FFFF80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diagonal/>
    </border>
    <border>
      <left style="thin">
        <color rgb="FFB7B7B7"/>
      </left>
      <right/>
      <top style="thin">
        <color rgb="FFB7B7B7"/>
      </top>
      <bottom/>
      <diagonal/>
    </border>
    <border>
      <left/>
      <right/>
      <top style="thin">
        <color rgb="FFB7B7B7"/>
      </top>
      <bottom/>
      <diagonal/>
    </border>
    <border>
      <left/>
      <right/>
      <top/>
      <bottom style="thin">
        <color rgb="FFB7B7B7"/>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s>
  <cellStyleXfs count="5">
    <xf numFmtId="0" fontId="0" fillId="0" borderId="0"/>
    <xf numFmtId="0" fontId="3" fillId="0" borderId="9" applyNumberFormat="0" applyFill="0" applyAlignment="0" applyProtection="0"/>
    <xf numFmtId="0" fontId="6" fillId="0" borderId="0"/>
    <xf numFmtId="9" fontId="18" fillId="0" borderId="0" applyFont="0" applyFill="0" applyBorder="0" applyAlignment="0" applyProtection="0"/>
    <xf numFmtId="0" fontId="20" fillId="0" borderId="0" applyNumberFormat="0" applyFill="0" applyBorder="0" applyAlignment="0" applyProtection="0"/>
  </cellStyleXfs>
  <cellXfs count="255">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10" fillId="0" borderId="10" xfId="0" applyFont="1" applyBorder="1" applyAlignment="1">
      <alignment vertical="center" wrapText="1"/>
    </xf>
    <xf numFmtId="164" fontId="10" fillId="0" borderId="10" xfId="0" applyNumberFormat="1" applyFont="1" applyBorder="1" applyAlignment="1">
      <alignment vertical="center" wrapText="1"/>
    </xf>
    <xf numFmtId="0" fontId="10" fillId="0" borderId="10" xfId="0" applyFont="1" applyBorder="1" applyAlignment="1">
      <alignment vertical="center"/>
    </xf>
    <xf numFmtId="0" fontId="10" fillId="0" borderId="0" xfId="0" applyFont="1"/>
    <xf numFmtId="0" fontId="10" fillId="0" borderId="10" xfId="0" applyFont="1" applyBorder="1" applyAlignment="1">
      <alignment horizontal="center" vertical="center"/>
    </xf>
    <xf numFmtId="0" fontId="10" fillId="0" borderId="0" xfId="0" applyFont="1" applyAlignment="1">
      <alignment wrapText="1"/>
    </xf>
    <xf numFmtId="0" fontId="10" fillId="0" borderId="10" xfId="0" applyFont="1" applyBorder="1" applyAlignment="1">
      <alignment horizontal="center" vertical="center" wrapText="1"/>
    </xf>
    <xf numFmtId="0" fontId="10" fillId="0" borderId="0" xfId="0" applyFont="1" applyAlignment="1">
      <alignment horizontal="center"/>
    </xf>
    <xf numFmtId="0" fontId="14" fillId="8" borderId="10" xfId="0" applyFont="1" applyFill="1" applyBorder="1" applyAlignment="1">
      <alignment horizontal="center" vertical="center" wrapText="1"/>
    </xf>
    <xf numFmtId="0" fontId="10" fillId="9" borderId="10" xfId="0" applyFont="1" applyFill="1" applyBorder="1" applyAlignment="1">
      <alignment vertical="center" wrapText="1"/>
    </xf>
    <xf numFmtId="0" fontId="10" fillId="9" borderId="10" xfId="0" applyFont="1" applyFill="1" applyBorder="1" applyAlignment="1">
      <alignment horizontal="center" vertical="center" wrapText="1"/>
    </xf>
    <xf numFmtId="0" fontId="10" fillId="0" borderId="16" xfId="0" applyFont="1" applyBorder="1" applyAlignment="1">
      <alignment vertical="center" wrapText="1"/>
    </xf>
    <xf numFmtId="0" fontId="10" fillId="0" borderId="10" xfId="0" applyFont="1" applyBorder="1" applyAlignment="1">
      <alignment horizontal="justify" vertical="center"/>
    </xf>
    <xf numFmtId="0" fontId="7" fillId="11" borderId="10" xfId="0" applyFont="1" applyFill="1" applyBorder="1" applyAlignment="1">
      <alignment horizontal="center" vertical="center" wrapText="1"/>
    </xf>
    <xf numFmtId="0" fontId="7" fillId="13" borderId="10" xfId="0" applyFont="1" applyFill="1" applyBorder="1" applyAlignment="1">
      <alignment horizontal="center" vertical="center" wrapText="1"/>
    </xf>
    <xf numFmtId="165" fontId="10" fillId="0" borderId="10" xfId="0" applyNumberFormat="1" applyFont="1" applyBorder="1" applyAlignment="1">
      <alignment horizontal="center" vertical="center" wrapText="1"/>
    </xf>
    <xf numFmtId="0" fontId="7" fillId="18" borderId="10" xfId="0" applyFont="1" applyFill="1" applyBorder="1" applyAlignment="1">
      <alignment horizontal="center" vertical="center" wrapText="1"/>
    </xf>
    <xf numFmtId="0" fontId="7" fillId="20" borderId="10" xfId="0" applyFont="1" applyFill="1" applyBorder="1" applyAlignment="1">
      <alignment horizontal="center" vertical="center" wrapText="1"/>
    </xf>
    <xf numFmtId="165" fontId="10" fillId="0" borderId="10" xfId="0" applyNumberFormat="1" applyFont="1" applyBorder="1" applyAlignment="1">
      <alignment horizontal="center" vertical="center"/>
    </xf>
    <xf numFmtId="0" fontId="7" fillId="22" borderId="10" xfId="0" applyFont="1" applyFill="1" applyBorder="1" applyAlignment="1">
      <alignment horizontal="center" vertical="center" wrapText="1"/>
    </xf>
    <xf numFmtId="0" fontId="7" fillId="22" borderId="18" xfId="0" applyFont="1" applyFill="1" applyBorder="1" applyAlignment="1">
      <alignment horizontal="center" vertical="center" wrapText="1"/>
    </xf>
    <xf numFmtId="0" fontId="11" fillId="24" borderId="10" xfId="2" applyFont="1" applyFill="1" applyBorder="1" applyAlignment="1">
      <alignment horizontal="center" vertical="center" wrapText="1"/>
    </xf>
    <xf numFmtId="0" fontId="7" fillId="24" borderId="10" xfId="0" applyFont="1" applyFill="1" applyBorder="1" applyAlignment="1">
      <alignment horizontal="center" vertical="center" wrapText="1"/>
    </xf>
    <xf numFmtId="14" fontId="11" fillId="24" borderId="10" xfId="2" applyNumberFormat="1" applyFont="1" applyFill="1" applyBorder="1" applyAlignment="1">
      <alignment horizontal="center" vertical="center" wrapText="1"/>
    </xf>
    <xf numFmtId="0" fontId="10" fillId="0" borderId="10" xfId="0" applyFont="1" applyBorder="1"/>
    <xf numFmtId="165" fontId="10" fillId="0" borderId="10" xfId="0" applyNumberFormat="1" applyFont="1" applyBorder="1"/>
    <xf numFmtId="0" fontId="10" fillId="0" borderId="16" xfId="0" applyFont="1" applyBorder="1" applyAlignment="1">
      <alignment horizontal="center" vertical="center" wrapText="1"/>
    </xf>
    <xf numFmtId="14" fontId="10" fillId="0" borderId="10" xfId="0" applyNumberFormat="1" applyFont="1" applyBorder="1" applyAlignment="1">
      <alignment horizontal="center" vertical="center" wrapText="1"/>
    </xf>
    <xf numFmtId="14" fontId="10" fillId="0" borderId="10" xfId="0" applyNumberFormat="1" applyFont="1" applyBorder="1" applyAlignment="1">
      <alignment horizontal="center" vertical="center"/>
    </xf>
    <xf numFmtId="164" fontId="10" fillId="0" borderId="10" xfId="0" applyNumberFormat="1" applyFont="1" applyBorder="1" applyAlignment="1">
      <alignment horizontal="center" vertical="center"/>
    </xf>
    <xf numFmtId="9" fontId="10" fillId="0" borderId="10" xfId="0" applyNumberFormat="1" applyFont="1" applyBorder="1" applyAlignment="1">
      <alignment horizontal="center" vertical="center"/>
    </xf>
    <xf numFmtId="16" fontId="10" fillId="0" borderId="10" xfId="0" applyNumberFormat="1" applyFont="1" applyBorder="1" applyAlignment="1">
      <alignment horizontal="center" vertical="center"/>
    </xf>
    <xf numFmtId="2" fontId="10" fillId="0" borderId="10" xfId="0" applyNumberFormat="1" applyFont="1" applyBorder="1" applyAlignment="1">
      <alignment horizontal="center" vertical="center"/>
    </xf>
    <xf numFmtId="164" fontId="10" fillId="0" borderId="10" xfId="0" applyNumberFormat="1" applyFont="1" applyBorder="1" applyAlignment="1">
      <alignment horizontal="center" vertical="center" wrapText="1"/>
    </xf>
    <xf numFmtId="0" fontId="10" fillId="0" borderId="10" xfId="0" applyFont="1" applyBorder="1" applyAlignment="1">
      <alignment horizontal="center" vertical="top" wrapText="1"/>
    </xf>
    <xf numFmtId="0" fontId="10" fillId="0" borderId="10" xfId="0" applyFont="1" applyBorder="1" applyAlignment="1">
      <alignment vertical="top" wrapText="1"/>
    </xf>
    <xf numFmtId="9" fontId="10" fillId="0" borderId="10" xfId="0" applyNumberFormat="1" applyFont="1" applyBorder="1" applyAlignment="1">
      <alignment horizontal="center" vertical="center" wrapText="1"/>
    </xf>
    <xf numFmtId="164" fontId="10" fillId="0" borderId="10" xfId="0" applyNumberFormat="1" applyFont="1" applyBorder="1" applyAlignment="1">
      <alignment wrapText="1"/>
    </xf>
    <xf numFmtId="0" fontId="10" fillId="0" borderId="10" xfId="0" applyFont="1" applyBorder="1" applyAlignment="1">
      <alignment wrapText="1"/>
    </xf>
    <xf numFmtId="0" fontId="10" fillId="0" borderId="10" xfId="0" applyFont="1" applyBorder="1" applyAlignment="1">
      <alignment horizontal="justify" vertical="center" wrapText="1"/>
    </xf>
    <xf numFmtId="9" fontId="10" fillId="0" borderId="0" xfId="3" applyFont="1"/>
    <xf numFmtId="0" fontId="10" fillId="0" borderId="33" xfId="0" applyFont="1" applyBorder="1" applyAlignment="1">
      <alignment vertical="center" wrapText="1"/>
    </xf>
    <xf numFmtId="0" fontId="10" fillId="0" borderId="33" xfId="0" applyFont="1" applyBorder="1" applyAlignment="1">
      <alignment horizontal="center" vertical="center" wrapText="1"/>
    </xf>
    <xf numFmtId="0" fontId="0" fillId="0" borderId="33" xfId="0" applyBorder="1" applyAlignment="1">
      <alignment horizontal="center" vertical="center" wrapText="1"/>
    </xf>
    <xf numFmtId="10" fontId="10" fillId="0" borderId="10" xfId="0" applyNumberFormat="1" applyFont="1" applyBorder="1" applyAlignment="1">
      <alignment horizontal="center" vertical="center" wrapText="1"/>
    </xf>
    <xf numFmtId="10" fontId="10" fillId="0" borderId="10" xfId="0" applyNumberFormat="1" applyFont="1" applyBorder="1" applyAlignment="1">
      <alignment horizontal="center" vertical="center"/>
    </xf>
    <xf numFmtId="10" fontId="10" fillId="0" borderId="33" xfId="0" applyNumberFormat="1" applyFont="1" applyBorder="1" applyAlignment="1">
      <alignment horizontal="center" vertical="center" wrapText="1"/>
    </xf>
    <xf numFmtId="10" fontId="10" fillId="0" borderId="10" xfId="0" applyNumberFormat="1" applyFont="1" applyBorder="1"/>
    <xf numFmtId="10" fontId="10" fillId="0" borderId="10" xfId="0" applyNumberFormat="1" applyFont="1" applyBorder="1" applyAlignment="1">
      <alignment vertical="center" wrapText="1"/>
    </xf>
    <xf numFmtId="10" fontId="10" fillId="0" borderId="10" xfId="0" applyNumberFormat="1" applyFont="1" applyBorder="1" applyAlignment="1">
      <alignment horizontal="center"/>
    </xf>
    <xf numFmtId="10" fontId="10" fillId="0" borderId="33" xfId="0" applyNumberFormat="1" applyFont="1" applyBorder="1" applyAlignment="1">
      <alignment vertical="center" wrapText="1"/>
    </xf>
    <xf numFmtId="10" fontId="0" fillId="0" borderId="0" xfId="0" applyNumberFormat="1"/>
    <xf numFmtId="0" fontId="13" fillId="26" borderId="10" xfId="0" applyFont="1" applyFill="1" applyBorder="1" applyAlignment="1">
      <alignment horizontal="center" vertical="center" wrapText="1"/>
    </xf>
    <xf numFmtId="0" fontId="1" fillId="28" borderId="0" xfId="0" applyFont="1" applyFill="1" applyAlignment="1">
      <alignment horizontal="center" vertical="center" wrapText="1"/>
    </xf>
    <xf numFmtId="0" fontId="13" fillId="30" borderId="33" xfId="0" applyFont="1" applyFill="1" applyBorder="1" applyAlignment="1">
      <alignment horizontal="center" vertical="center" wrapText="1"/>
    </xf>
    <xf numFmtId="10" fontId="13" fillId="30" borderId="33" xfId="0" applyNumberFormat="1" applyFont="1" applyFill="1" applyBorder="1" applyAlignment="1">
      <alignment horizontal="center" vertical="center" wrapText="1"/>
    </xf>
    <xf numFmtId="0" fontId="0" fillId="0" borderId="33" xfId="0" applyBorder="1"/>
    <xf numFmtId="0" fontId="0" fillId="0" borderId="33" xfId="0" applyBorder="1" applyAlignment="1">
      <alignment wrapText="1"/>
    </xf>
    <xf numFmtId="0" fontId="0" fillId="0" borderId="33" xfId="0" applyBorder="1" applyAlignment="1">
      <alignment horizontal="center" vertical="center"/>
    </xf>
    <xf numFmtId="0" fontId="0" fillId="0" borderId="44" xfId="0" applyBorder="1"/>
    <xf numFmtId="0" fontId="0" fillId="0" borderId="37" xfId="0" applyBorder="1"/>
    <xf numFmtId="0" fontId="7" fillId="34" borderId="33" xfId="0" applyFont="1" applyFill="1" applyBorder="1" applyAlignment="1">
      <alignment horizontal="center" vertical="center" wrapText="1"/>
    </xf>
    <xf numFmtId="0" fontId="0" fillId="0" borderId="33" xfId="0" applyBorder="1" applyAlignment="1">
      <alignment horizontal="center" wrapText="1"/>
    </xf>
    <xf numFmtId="0" fontId="0" fillId="0" borderId="0" xfId="0" applyAlignment="1">
      <alignment horizontal="center"/>
    </xf>
    <xf numFmtId="0" fontId="0" fillId="0" borderId="37" xfId="0" applyBorder="1" applyAlignment="1">
      <alignment horizontal="center"/>
    </xf>
    <xf numFmtId="10" fontId="0" fillId="0" borderId="33" xfId="0" applyNumberFormat="1" applyBorder="1" applyAlignment="1">
      <alignment horizontal="center"/>
    </xf>
    <xf numFmtId="0" fontId="0" fillId="0" borderId="38" xfId="0" applyBorder="1" applyAlignment="1">
      <alignment horizontal="center"/>
    </xf>
    <xf numFmtId="1" fontId="10" fillId="0" borderId="10" xfId="0" applyNumberFormat="1" applyFont="1" applyBorder="1" applyAlignment="1">
      <alignment horizontal="center" vertical="center"/>
    </xf>
    <xf numFmtId="0" fontId="21" fillId="27" borderId="0" xfId="0" applyFont="1" applyFill="1" applyAlignment="1">
      <alignment horizontal="center" vertical="center"/>
    </xf>
    <xf numFmtId="0" fontId="23" fillId="27" borderId="0" xfId="0" applyFont="1" applyFill="1"/>
    <xf numFmtId="0" fontId="19" fillId="0" borderId="0" xfId="0" applyFont="1"/>
    <xf numFmtId="10" fontId="19" fillId="0" borderId="0" xfId="0" applyNumberFormat="1" applyFont="1"/>
    <xf numFmtId="0" fontId="23" fillId="27" borderId="0" xfId="0" applyFont="1" applyFill="1" applyAlignment="1">
      <alignment vertical="center"/>
    </xf>
    <xf numFmtId="0" fontId="23" fillId="27" borderId="10" xfId="0" applyFont="1" applyFill="1" applyBorder="1" applyAlignment="1">
      <alignment vertical="center"/>
    </xf>
    <xf numFmtId="0" fontId="22" fillId="29" borderId="30" xfId="0" applyFont="1" applyFill="1" applyBorder="1" applyAlignment="1">
      <alignment horizontal="center" vertical="center" wrapText="1"/>
    </xf>
    <xf numFmtId="0" fontId="22" fillId="29" borderId="31" xfId="0" applyFont="1" applyFill="1" applyBorder="1" applyAlignment="1">
      <alignment horizontal="center" vertical="center" wrapText="1"/>
    </xf>
    <xf numFmtId="0" fontId="22" fillId="29" borderId="34" xfId="0" applyFont="1" applyFill="1" applyBorder="1" applyAlignment="1">
      <alignment horizontal="center" vertical="center" wrapText="1"/>
    </xf>
    <xf numFmtId="0" fontId="23" fillId="16" borderId="33" xfId="0" applyFont="1" applyFill="1" applyBorder="1" applyAlignment="1">
      <alignment horizontal="left" vertical="center" wrapText="1"/>
    </xf>
    <xf numFmtId="1" fontId="23" fillId="16" borderId="33" xfId="0" applyNumberFormat="1" applyFont="1" applyFill="1" applyBorder="1" applyAlignment="1">
      <alignment horizontal="center" vertical="center" wrapText="1"/>
    </xf>
    <xf numFmtId="10" fontId="23" fillId="16" borderId="33" xfId="0" applyNumberFormat="1" applyFont="1" applyFill="1" applyBorder="1" applyAlignment="1">
      <alignment horizontal="center" vertical="center" wrapText="1"/>
    </xf>
    <xf numFmtId="1" fontId="23" fillId="16" borderId="33" xfId="0" applyNumberFormat="1" applyFont="1" applyFill="1" applyBorder="1" applyAlignment="1">
      <alignment horizontal="center" vertical="center"/>
    </xf>
    <xf numFmtId="0" fontId="28" fillId="0" borderId="0" xfId="0" applyFont="1"/>
    <xf numFmtId="10" fontId="23" fillId="16" borderId="33" xfId="0" applyNumberFormat="1" applyFont="1" applyFill="1" applyBorder="1" applyAlignment="1">
      <alignment horizontal="center" vertical="center"/>
    </xf>
    <xf numFmtId="10" fontId="28" fillId="0" borderId="0" xfId="0" applyNumberFormat="1" applyFont="1"/>
    <xf numFmtId="0" fontId="12" fillId="15" borderId="29" xfId="0" applyFont="1" applyFill="1" applyBorder="1" applyAlignment="1">
      <alignment horizontal="center" vertical="center" wrapText="1"/>
    </xf>
    <xf numFmtId="0" fontId="19" fillId="0" borderId="29" xfId="0" applyFont="1" applyBorder="1"/>
    <xf numFmtId="0" fontId="12" fillId="15" borderId="34" xfId="0" applyFont="1" applyFill="1" applyBorder="1" applyAlignment="1">
      <alignment horizontal="center" vertical="center" wrapText="1"/>
    </xf>
    <xf numFmtId="0" fontId="25" fillId="27" borderId="29" xfId="0" applyFont="1" applyFill="1" applyBorder="1" applyAlignment="1">
      <alignment horizontal="center" vertical="center"/>
    </xf>
    <xf numFmtId="0" fontId="23" fillId="27" borderId="29" xfId="0" applyFont="1" applyFill="1" applyBorder="1" applyAlignment="1">
      <alignment vertical="center"/>
    </xf>
    <xf numFmtId="0" fontId="26" fillId="27" borderId="36" xfId="0" applyFont="1" applyFill="1" applyBorder="1" applyAlignment="1">
      <alignment horizontal="center" vertical="center"/>
    </xf>
    <xf numFmtId="1" fontId="12" fillId="30" borderId="33" xfId="0" applyNumberFormat="1" applyFont="1" applyFill="1" applyBorder="1" applyAlignment="1">
      <alignment horizontal="center" vertical="center" wrapText="1"/>
    </xf>
    <xf numFmtId="10" fontId="12" fillId="30" borderId="33" xfId="0" applyNumberFormat="1" applyFont="1" applyFill="1" applyBorder="1" applyAlignment="1">
      <alignment horizontal="center" vertical="center" wrapText="1"/>
    </xf>
    <xf numFmtId="165" fontId="12" fillId="30" borderId="33" xfId="0" applyNumberFormat="1" applyFont="1" applyFill="1" applyBorder="1" applyAlignment="1">
      <alignment horizontal="center" vertical="center" wrapText="1"/>
    </xf>
    <xf numFmtId="1" fontId="21" fillId="31" borderId="33" xfId="0" applyNumberFormat="1" applyFont="1" applyFill="1" applyBorder="1" applyAlignment="1">
      <alignment horizontal="center" vertical="center"/>
    </xf>
    <xf numFmtId="10" fontId="21" fillId="31" borderId="33" xfId="0" applyNumberFormat="1" applyFont="1" applyFill="1" applyBorder="1" applyAlignment="1">
      <alignment horizontal="center" vertical="center"/>
    </xf>
    <xf numFmtId="0" fontId="23" fillId="27" borderId="29" xfId="0" applyFont="1" applyFill="1" applyBorder="1"/>
    <xf numFmtId="0" fontId="21" fillId="27" borderId="35" xfId="0" applyFont="1" applyFill="1" applyBorder="1" applyAlignment="1">
      <alignment horizontal="center" vertical="center" wrapText="1"/>
    </xf>
    <xf numFmtId="1" fontId="21" fillId="27" borderId="35" xfId="0" applyNumberFormat="1" applyFont="1" applyFill="1" applyBorder="1" applyAlignment="1">
      <alignment horizontal="center" vertical="center"/>
    </xf>
    <xf numFmtId="0" fontId="21" fillId="27" borderId="35" xfId="0" applyFont="1" applyFill="1" applyBorder="1" applyAlignment="1">
      <alignment horizontal="center" vertical="center"/>
    </xf>
    <xf numFmtId="0" fontId="26" fillId="27" borderId="35" xfId="0" applyFont="1" applyFill="1" applyBorder="1" applyAlignment="1">
      <alignment horizontal="center" vertical="center"/>
    </xf>
    <xf numFmtId="0" fontId="23" fillId="27" borderId="35" xfId="0" applyFont="1" applyFill="1" applyBorder="1"/>
    <xf numFmtId="0" fontId="12" fillId="2" borderId="35" xfId="0" applyFont="1" applyFill="1" applyBorder="1" applyAlignment="1">
      <alignment horizontal="center" vertical="center"/>
    </xf>
    <xf numFmtId="0" fontId="28" fillId="0" borderId="29" xfId="0" applyFont="1" applyBorder="1"/>
    <xf numFmtId="0" fontId="28" fillId="0" borderId="32" xfId="0" applyFont="1" applyBorder="1"/>
    <xf numFmtId="10" fontId="19" fillId="0" borderId="29" xfId="0" applyNumberFormat="1" applyFont="1" applyBorder="1"/>
    <xf numFmtId="165" fontId="19" fillId="0" borderId="29" xfId="0" applyNumberFormat="1" applyFont="1" applyBorder="1" applyAlignment="1">
      <alignment horizontal="center" vertical="center"/>
    </xf>
    <xf numFmtId="0" fontId="23" fillId="0" borderId="29" xfId="0" applyFont="1" applyBorder="1"/>
    <xf numFmtId="0" fontId="21" fillId="0" borderId="29" xfId="0" applyFont="1" applyBorder="1" applyAlignment="1">
      <alignment horizontal="center"/>
    </xf>
    <xf numFmtId="0" fontId="12" fillId="0" borderId="29" xfId="0" applyFont="1" applyBorder="1" applyAlignment="1">
      <alignment horizontal="center" vertical="center" wrapText="1"/>
    </xf>
    <xf numFmtId="0" fontId="12" fillId="0" borderId="29" xfId="0" applyFont="1" applyBorder="1" applyAlignment="1">
      <alignment horizontal="center"/>
    </xf>
    <xf numFmtId="0" fontId="12" fillId="0" borderId="29" xfId="0" applyFont="1" applyBorder="1" applyAlignment="1">
      <alignment horizontal="center" vertical="center"/>
    </xf>
    <xf numFmtId="0" fontId="19" fillId="0" borderId="29" xfId="0" applyFont="1" applyBorder="1" applyAlignment="1">
      <alignment vertical="center"/>
    </xf>
    <xf numFmtId="0" fontId="19" fillId="0" borderId="29" xfId="0" applyFont="1" applyBorder="1" applyAlignment="1">
      <alignment horizontal="center" vertical="center"/>
    </xf>
    <xf numFmtId="0" fontId="27" fillId="0" borderId="29" xfId="0" applyFont="1" applyBorder="1" applyAlignment="1">
      <alignment horizontal="center" vertical="center"/>
    </xf>
    <xf numFmtId="0" fontId="10" fillId="0" borderId="33" xfId="0" applyFont="1" applyBorder="1"/>
    <xf numFmtId="9" fontId="10" fillId="0" borderId="0" xfId="3" applyFont="1" applyFill="1"/>
    <xf numFmtId="0" fontId="10" fillId="0" borderId="25" xfId="0" applyFont="1" applyBorder="1" applyAlignment="1">
      <alignment horizontal="center"/>
    </xf>
    <xf numFmtId="9" fontId="7" fillId="0" borderId="10" xfId="0" applyNumberFormat="1" applyFont="1" applyBorder="1" applyAlignment="1">
      <alignment horizontal="center" vertical="center"/>
    </xf>
    <xf numFmtId="14" fontId="10" fillId="0" borderId="10" xfId="0" applyNumberFormat="1" applyFont="1" applyBorder="1" applyAlignment="1">
      <alignment vertical="center"/>
    </xf>
    <xf numFmtId="0" fontId="10" fillId="0" borderId="10" xfId="0" applyFont="1" applyBorder="1" applyAlignment="1">
      <alignment horizontal="left" vertical="center" wrapText="1"/>
    </xf>
    <xf numFmtId="14" fontId="10" fillId="0" borderId="10" xfId="0" applyNumberFormat="1" applyFont="1" applyBorder="1"/>
    <xf numFmtId="0" fontId="10" fillId="0" borderId="0" xfId="0" applyFont="1" applyAlignment="1">
      <alignment horizontal="center" vertical="center" wrapText="1"/>
    </xf>
    <xf numFmtId="0" fontId="7" fillId="0" borderId="10" xfId="0" applyFont="1" applyBorder="1" applyAlignment="1">
      <alignment horizontal="center" vertical="top" wrapText="1"/>
    </xf>
    <xf numFmtId="0" fontId="10" fillId="0" borderId="10" xfId="2" applyFont="1" applyBorder="1" applyAlignment="1">
      <alignment horizontal="center" vertical="center" wrapText="1"/>
    </xf>
    <xf numFmtId="14" fontId="10" fillId="0" borderId="10" xfId="2" applyNumberFormat="1" applyFont="1" applyBorder="1" applyAlignment="1">
      <alignment horizontal="center" vertical="center" wrapText="1"/>
    </xf>
    <xf numFmtId="0" fontId="10" fillId="0" borderId="10" xfId="2" applyFont="1" applyBorder="1" applyAlignment="1">
      <alignment horizontal="center" vertical="center"/>
    </xf>
    <xf numFmtId="0" fontId="10" fillId="0" borderId="10" xfId="4" applyNumberFormat="1" applyFont="1" applyFill="1" applyBorder="1" applyAlignment="1">
      <alignment horizontal="center" vertical="center" wrapText="1"/>
    </xf>
    <xf numFmtId="0" fontId="10" fillId="0" borderId="10" xfId="4" applyFont="1" applyFill="1" applyBorder="1" applyAlignment="1">
      <alignment vertical="center" wrapText="1"/>
    </xf>
    <xf numFmtId="0" fontId="10" fillId="0" borderId="10" xfId="4" applyFont="1" applyFill="1" applyBorder="1" applyAlignment="1">
      <alignment horizontal="center" vertical="center" wrapText="1"/>
    </xf>
    <xf numFmtId="14" fontId="10" fillId="0" borderId="18" xfId="0" applyNumberFormat="1" applyFont="1" applyBorder="1" applyAlignment="1">
      <alignment horizontal="center" vertical="center"/>
    </xf>
    <xf numFmtId="14" fontId="10" fillId="0" borderId="0" xfId="0" applyNumberFormat="1" applyFont="1" applyAlignment="1">
      <alignment horizontal="center" vertical="center"/>
    </xf>
    <xf numFmtId="0" fontId="10" fillId="0" borderId="10" xfId="4" applyFont="1" applyFill="1" applyBorder="1" applyAlignment="1">
      <alignment wrapText="1"/>
    </xf>
    <xf numFmtId="0" fontId="10" fillId="0" borderId="16" xfId="0" applyFont="1" applyBorder="1" applyAlignment="1">
      <alignment horizontal="justify" vertical="center" wrapText="1"/>
    </xf>
    <xf numFmtId="0" fontId="10" fillId="0" borderId="10" xfId="2" applyFont="1" applyBorder="1" applyAlignment="1">
      <alignment horizontal="justify" vertical="center" wrapText="1"/>
    </xf>
    <xf numFmtId="165" fontId="10" fillId="0" borderId="33" xfId="0" applyNumberFormat="1" applyFont="1" applyBorder="1" applyAlignment="1">
      <alignment horizontal="center" vertical="center" wrapText="1"/>
    </xf>
    <xf numFmtId="0" fontId="7" fillId="35" borderId="10" xfId="0" applyFont="1" applyFill="1" applyBorder="1" applyAlignment="1">
      <alignment horizontal="center" vertical="center" wrapText="1"/>
    </xf>
    <xf numFmtId="0" fontId="10" fillId="0" borderId="0" xfId="0" applyFont="1" applyAlignment="1">
      <alignment horizontal="center" vertical="center"/>
    </xf>
    <xf numFmtId="0" fontId="10" fillId="0" borderId="33" xfId="0" applyFont="1" applyBorder="1" applyAlignment="1">
      <alignment horizontal="justify" vertical="center"/>
    </xf>
    <xf numFmtId="0" fontId="10" fillId="0" borderId="10" xfId="2" applyFont="1" applyBorder="1" applyAlignment="1">
      <alignment horizontal="justify" vertical="top" wrapText="1"/>
    </xf>
    <xf numFmtId="0" fontId="20" fillId="0" borderId="10" xfId="4" applyFill="1" applyBorder="1" applyAlignment="1">
      <alignment horizontal="center" vertical="center" wrapText="1"/>
    </xf>
    <xf numFmtId="0" fontId="10" fillId="0" borderId="10" xfId="0" applyFont="1" applyBorder="1" applyAlignment="1">
      <alignment horizontal="center" wrapText="1"/>
    </xf>
    <xf numFmtId="0" fontId="10" fillId="0" borderId="10" xfId="0" applyFont="1" applyBorder="1" applyAlignment="1">
      <alignment horizontal="justify" vertical="justify" wrapText="1"/>
    </xf>
    <xf numFmtId="0" fontId="10" fillId="0" borderId="10" xfId="2" applyFont="1" applyBorder="1" applyAlignment="1">
      <alignment horizontal="center" vertical="top" wrapText="1"/>
    </xf>
    <xf numFmtId="0" fontId="10" fillId="0" borderId="10" xfId="0" applyFont="1" applyBorder="1" applyAlignment="1">
      <alignment horizontal="justify" vertical="top" wrapText="1"/>
    </xf>
    <xf numFmtId="0" fontId="10" fillId="0" borderId="29" xfId="0" applyFont="1" applyBorder="1"/>
    <xf numFmtId="14" fontId="10" fillId="0" borderId="29" xfId="0" applyNumberFormat="1" applyFont="1" applyBorder="1" applyAlignment="1">
      <alignment vertical="center"/>
    </xf>
    <xf numFmtId="9" fontId="10" fillId="0" borderId="10" xfId="3" applyFont="1" applyBorder="1" applyAlignment="1">
      <alignment horizontal="center" vertical="center" wrapText="1"/>
    </xf>
    <xf numFmtId="9" fontId="10" fillId="0" borderId="10" xfId="3" applyFont="1" applyBorder="1" applyAlignment="1">
      <alignment horizontal="center" vertical="center"/>
    </xf>
    <xf numFmtId="1" fontId="10" fillId="0" borderId="10" xfId="3" applyNumberFormat="1" applyFont="1" applyFill="1" applyBorder="1" applyAlignment="1">
      <alignment horizontal="center" vertical="center"/>
    </xf>
    <xf numFmtId="10" fontId="10" fillId="0" borderId="10" xfId="3" applyNumberFormat="1" applyFont="1" applyBorder="1" applyAlignment="1">
      <alignment horizontal="center" vertical="center"/>
    </xf>
    <xf numFmtId="0" fontId="10" fillId="0" borderId="0" xfId="0" applyFont="1" applyAlignment="1">
      <alignment horizontal="center" wrapText="1"/>
    </xf>
    <xf numFmtId="14" fontId="10" fillId="0" borderId="10" xfId="0" applyNumberFormat="1" applyFont="1" applyBorder="1" applyAlignment="1">
      <alignment vertical="center" wrapText="1"/>
    </xf>
    <xf numFmtId="14" fontId="10" fillId="0" borderId="10" xfId="2" applyNumberFormat="1" applyFont="1" applyBorder="1" applyAlignment="1">
      <alignment horizontal="center" vertical="center" wrapText="1"/>
    </xf>
    <xf numFmtId="0" fontId="12" fillId="0" borderId="10" xfId="1" applyFont="1" applyFill="1" applyBorder="1" applyAlignment="1">
      <alignment horizontal="center" vertical="center" wrapText="1"/>
    </xf>
    <xf numFmtId="0" fontId="12" fillId="0" borderId="11"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12" fillId="0" borderId="17" xfId="1" applyFont="1" applyFill="1" applyBorder="1" applyAlignment="1">
      <alignment horizontal="center" vertical="center" wrapText="1"/>
    </xf>
    <xf numFmtId="0" fontId="12" fillId="0" borderId="13" xfId="1" applyFont="1" applyFill="1" applyBorder="1" applyAlignment="1">
      <alignment horizontal="center" vertical="center" wrapText="1"/>
    </xf>
    <xf numFmtId="0" fontId="12" fillId="0" borderId="14" xfId="1" applyFont="1" applyFill="1" applyBorder="1" applyAlignment="1">
      <alignment horizontal="center" vertical="center" wrapText="1"/>
    </xf>
    <xf numFmtId="0" fontId="12" fillId="0" borderId="15" xfId="1" applyFont="1" applyFill="1" applyBorder="1" applyAlignment="1">
      <alignment horizontal="center" vertical="center" wrapText="1"/>
    </xf>
    <xf numFmtId="0" fontId="10" fillId="0" borderId="18"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8" fillId="25" borderId="12" xfId="0" applyFont="1" applyFill="1" applyBorder="1" applyAlignment="1">
      <alignment horizontal="center" vertical="center" wrapText="1"/>
    </xf>
    <xf numFmtId="0" fontId="8" fillId="25" borderId="14" xfId="0" applyFont="1" applyFill="1" applyBorder="1" applyAlignment="1">
      <alignment horizontal="center" vertical="center" wrapText="1"/>
    </xf>
    <xf numFmtId="0" fontId="7" fillId="14" borderId="10" xfId="0" applyFont="1" applyFill="1" applyBorder="1" applyAlignment="1">
      <alignment horizontal="center" vertical="center" wrapText="1"/>
    </xf>
    <xf numFmtId="0" fontId="5" fillId="0" borderId="11" xfId="1" applyFont="1" applyFill="1" applyBorder="1" applyAlignment="1">
      <alignment horizontal="center"/>
    </xf>
    <xf numFmtId="0" fontId="5" fillId="0" borderId="12" xfId="1" applyFont="1" applyFill="1" applyBorder="1" applyAlignment="1">
      <alignment horizontal="center"/>
    </xf>
    <xf numFmtId="0" fontId="5" fillId="0" borderId="17" xfId="1" applyFont="1" applyFill="1" applyBorder="1" applyAlignment="1">
      <alignment horizontal="center"/>
    </xf>
    <xf numFmtId="0" fontId="10" fillId="10" borderId="10" xfId="0" applyFont="1" applyFill="1" applyBorder="1" applyAlignment="1">
      <alignment horizontal="center"/>
    </xf>
    <xf numFmtId="0" fontId="10" fillId="10" borderId="33" xfId="0" applyFont="1" applyFill="1" applyBorder="1" applyAlignment="1">
      <alignment horizontal="center"/>
    </xf>
    <xf numFmtId="0" fontId="10" fillId="10" borderId="10" xfId="0" applyFont="1" applyFill="1" applyBorder="1" applyAlignment="1">
      <alignment horizontal="center" vertical="center"/>
    </xf>
    <xf numFmtId="0" fontId="17" fillId="3" borderId="0" xfId="0" applyFont="1" applyFill="1" applyAlignment="1">
      <alignment horizontal="center" vertical="center" wrapText="1"/>
    </xf>
    <xf numFmtId="0" fontId="9" fillId="4" borderId="10"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4" fillId="19" borderId="0" xfId="0" applyFont="1" applyFill="1" applyAlignment="1">
      <alignment horizontal="center" vertical="center" wrapText="1"/>
    </xf>
    <xf numFmtId="0" fontId="7" fillId="12" borderId="10" xfId="0" applyFont="1" applyFill="1" applyBorder="1" applyAlignment="1">
      <alignment horizontal="center" vertical="center" wrapText="1"/>
    </xf>
    <xf numFmtId="0" fontId="16" fillId="21" borderId="14" xfId="0" applyFont="1" applyFill="1" applyBorder="1" applyAlignment="1">
      <alignment horizontal="center" vertical="center" wrapText="1"/>
    </xf>
    <xf numFmtId="0" fontId="16" fillId="17" borderId="14" xfId="0" applyFont="1" applyFill="1" applyBorder="1" applyAlignment="1">
      <alignment horizontal="center" vertical="center" wrapText="1"/>
    </xf>
    <xf numFmtId="0" fontId="16" fillId="17" borderId="15" xfId="0" applyFont="1" applyFill="1" applyBorder="1" applyAlignment="1">
      <alignment horizontal="center" vertical="center" wrapText="1"/>
    </xf>
    <xf numFmtId="0" fontId="7" fillId="5" borderId="0" xfId="0" applyFont="1" applyFill="1" applyAlignment="1">
      <alignment horizontal="center" vertical="center" wrapText="1"/>
    </xf>
    <xf numFmtId="0" fontId="7" fillId="23" borderId="10" xfId="0" applyFont="1" applyFill="1" applyBorder="1" applyAlignment="1">
      <alignment horizontal="center" vertical="center" wrapText="1"/>
    </xf>
    <xf numFmtId="0" fontId="7" fillId="23" borderId="18" xfId="0" applyFont="1" applyFill="1" applyBorder="1" applyAlignment="1">
      <alignment horizontal="center" vertical="center" wrapText="1"/>
    </xf>
    <xf numFmtId="0" fontId="10" fillId="0" borderId="10" xfId="0" applyFont="1" applyBorder="1" applyAlignment="1">
      <alignment horizontal="justify" vertical="center" wrapText="1"/>
    </xf>
    <xf numFmtId="165" fontId="10" fillId="0" borderId="16" xfId="0" applyNumberFormat="1" applyFont="1" applyBorder="1" applyAlignment="1">
      <alignment horizontal="center" vertical="center" wrapText="1"/>
    </xf>
    <xf numFmtId="165" fontId="10" fillId="0" borderId="19" xfId="0" applyNumberFormat="1" applyFont="1" applyBorder="1" applyAlignment="1">
      <alignment horizontal="center" vertical="center" wrapText="1"/>
    </xf>
    <xf numFmtId="165" fontId="10" fillId="0" borderId="24" xfId="0" applyNumberFormat="1" applyFont="1" applyBorder="1" applyAlignment="1">
      <alignment horizontal="center" vertical="center" wrapText="1"/>
    </xf>
    <xf numFmtId="10" fontId="10" fillId="0" borderId="16" xfId="0" applyNumberFormat="1" applyFont="1" applyBorder="1" applyAlignment="1">
      <alignment horizontal="center" vertical="center" wrapText="1"/>
    </xf>
    <xf numFmtId="10" fontId="10" fillId="0" borderId="24" xfId="0" applyNumberFormat="1" applyFont="1" applyBorder="1" applyAlignment="1">
      <alignment horizontal="center" vertical="center" wrapText="1"/>
    </xf>
    <xf numFmtId="10" fontId="10" fillId="0" borderId="19" xfId="0" applyNumberFormat="1" applyFont="1" applyBorder="1" applyAlignment="1">
      <alignment horizontal="center" vertical="center" wrapText="1"/>
    </xf>
    <xf numFmtId="0" fontId="10" fillId="0" borderId="16"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7" xfId="0" applyFont="1" applyBorder="1" applyAlignment="1">
      <alignment horizontal="center" vertical="center" wrapText="1"/>
    </xf>
    <xf numFmtId="9" fontId="10" fillId="0" borderId="26" xfId="3" applyFont="1" applyFill="1" applyBorder="1" applyAlignment="1">
      <alignment horizontal="center" vertical="center"/>
    </xf>
    <xf numFmtId="9" fontId="10" fillId="0" borderId="28" xfId="3" applyFont="1" applyFill="1" applyBorder="1" applyAlignment="1">
      <alignment horizontal="center" vertical="center"/>
    </xf>
    <xf numFmtId="9" fontId="10" fillId="0" borderId="27" xfId="3" applyFont="1" applyFill="1" applyBorder="1" applyAlignment="1">
      <alignment horizontal="center" vertical="center"/>
    </xf>
    <xf numFmtId="0" fontId="10" fillId="0" borderId="34"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36" xfId="0" applyFont="1" applyBorder="1" applyAlignment="1">
      <alignment horizontal="center" vertical="center" wrapText="1"/>
    </xf>
    <xf numFmtId="0" fontId="9" fillId="0" borderId="11" xfId="1" applyFont="1" applyFill="1" applyBorder="1" applyAlignment="1">
      <alignment horizontal="center" vertical="center"/>
    </xf>
    <xf numFmtId="0" fontId="9" fillId="0" borderId="12" xfId="1" applyFont="1" applyFill="1" applyBorder="1" applyAlignment="1">
      <alignment horizontal="center" vertical="center"/>
    </xf>
    <xf numFmtId="0" fontId="9" fillId="0" borderId="40" xfId="1" applyFont="1" applyFill="1" applyBorder="1" applyAlignment="1">
      <alignment horizontal="center" vertical="center"/>
    </xf>
    <xf numFmtId="0" fontId="9" fillId="0" borderId="17" xfId="1" applyFont="1" applyFill="1" applyBorder="1" applyAlignment="1">
      <alignment horizontal="center" vertical="center"/>
    </xf>
    <xf numFmtId="0" fontId="9" fillId="0" borderId="22" xfId="1" applyFont="1" applyFill="1" applyBorder="1" applyAlignment="1">
      <alignment horizontal="center" vertical="center"/>
    </xf>
    <xf numFmtId="0" fontId="9" fillId="0" borderId="0" xfId="1" applyFont="1" applyFill="1" applyBorder="1" applyAlignment="1">
      <alignment horizontal="center" vertical="center"/>
    </xf>
    <xf numFmtId="0" fontId="9" fillId="0" borderId="29" xfId="1" applyFont="1" applyFill="1" applyBorder="1" applyAlignment="1">
      <alignment horizontal="center" vertical="center"/>
    </xf>
    <xf numFmtId="0" fontId="9" fillId="0" borderId="23" xfId="1" applyFont="1" applyFill="1" applyBorder="1" applyAlignment="1">
      <alignment horizontal="center" vertical="center"/>
    </xf>
    <xf numFmtId="0" fontId="9" fillId="0" borderId="13" xfId="1" applyFont="1" applyFill="1" applyBorder="1" applyAlignment="1">
      <alignment horizontal="center" vertical="center"/>
    </xf>
    <xf numFmtId="0" fontId="9" fillId="0" borderId="14" xfId="1" applyFont="1" applyFill="1" applyBorder="1" applyAlignment="1">
      <alignment horizontal="center" vertical="center"/>
    </xf>
    <xf numFmtId="0" fontId="9" fillId="0" borderId="37" xfId="1" applyFont="1" applyFill="1" applyBorder="1" applyAlignment="1">
      <alignment horizontal="center" vertical="center"/>
    </xf>
    <xf numFmtId="0" fontId="9" fillId="0" borderId="15" xfId="1" applyFont="1" applyFill="1" applyBorder="1" applyAlignment="1">
      <alignment horizontal="center" vertical="center"/>
    </xf>
    <xf numFmtId="0" fontId="9" fillId="24" borderId="12" xfId="0" applyFont="1" applyFill="1" applyBorder="1" applyAlignment="1">
      <alignment horizontal="center" vertical="center" wrapText="1"/>
    </xf>
    <xf numFmtId="0" fontId="10" fillId="7" borderId="12" xfId="0" applyFont="1" applyFill="1" applyBorder="1" applyAlignment="1">
      <alignment horizontal="center"/>
    </xf>
    <xf numFmtId="0" fontId="10" fillId="7" borderId="17" xfId="0" applyFont="1" applyFill="1" applyBorder="1" applyAlignment="1">
      <alignment horizontal="center"/>
    </xf>
    <xf numFmtId="0" fontId="10" fillId="0" borderId="10" xfId="2" applyFont="1" applyBorder="1" applyAlignment="1">
      <alignment horizontal="center" vertical="center" wrapText="1"/>
    </xf>
    <xf numFmtId="0" fontId="10" fillId="0" borderId="33" xfId="2" applyFont="1" applyBorder="1" applyAlignment="1">
      <alignment horizontal="center" vertical="center"/>
    </xf>
    <xf numFmtId="0" fontId="10" fillId="0" borderId="33" xfId="0" applyFont="1" applyBorder="1" applyAlignment="1">
      <alignment horizontal="center" vertical="center" wrapText="1"/>
    </xf>
    <xf numFmtId="0" fontId="5" fillId="0" borderId="10" xfId="1" applyFont="1" applyFill="1" applyBorder="1" applyAlignment="1">
      <alignment horizontal="center" vertical="center"/>
    </xf>
    <xf numFmtId="0" fontId="7" fillId="6" borderId="10" xfId="0" applyFont="1" applyFill="1" applyBorder="1" applyAlignment="1">
      <alignment horizontal="center" vertical="center" wrapText="1"/>
    </xf>
    <xf numFmtId="0" fontId="7" fillId="6" borderId="33" xfId="0" applyFont="1" applyFill="1" applyBorder="1" applyAlignment="1">
      <alignment horizontal="center" vertical="center" wrapText="1"/>
    </xf>
    <xf numFmtId="9" fontId="10" fillId="0" borderId="10" xfId="3" applyFont="1" applyFill="1" applyBorder="1" applyAlignment="1">
      <alignment horizontal="center" vertical="center" wrapText="1"/>
    </xf>
    <xf numFmtId="10" fontId="10" fillId="0" borderId="10" xfId="0" applyNumberFormat="1" applyFont="1" applyBorder="1" applyAlignment="1">
      <alignment horizontal="center" vertical="center" wrapText="1"/>
    </xf>
    <xf numFmtId="0" fontId="10" fillId="0" borderId="25" xfId="0" applyFont="1" applyBorder="1" applyAlignment="1">
      <alignment horizontal="justify" vertical="center" wrapText="1"/>
    </xf>
    <xf numFmtId="0" fontId="22" fillId="29" borderId="0" xfId="0" applyFont="1" applyFill="1" applyAlignment="1">
      <alignment horizontal="center" vertical="center"/>
    </xf>
    <xf numFmtId="0" fontId="24" fillId="28" borderId="0" xfId="0" applyFont="1" applyFill="1" applyAlignment="1">
      <alignment horizontal="center" vertical="center"/>
    </xf>
    <xf numFmtId="0" fontId="29" fillId="32" borderId="0" xfId="0" applyFont="1" applyFill="1" applyAlignment="1">
      <alignment vertical="center" wrapText="1"/>
    </xf>
    <xf numFmtId="0" fontId="10" fillId="0" borderId="42" xfId="0" applyFont="1" applyBorder="1" applyAlignment="1">
      <alignment wrapText="1"/>
    </xf>
    <xf numFmtId="0" fontId="10" fillId="0" borderId="29" xfId="0" applyFont="1" applyBorder="1" applyAlignment="1">
      <alignment wrapText="1"/>
    </xf>
    <xf numFmtId="0" fontId="10" fillId="0" borderId="43" xfId="0" applyFont="1" applyBorder="1" applyAlignment="1">
      <alignment wrapText="1"/>
    </xf>
    <xf numFmtId="0" fontId="15" fillId="33" borderId="0" xfId="0" applyFont="1" applyFill="1" applyAlignment="1">
      <alignment horizontal="center" wrapText="1"/>
    </xf>
    <xf numFmtId="0" fontId="2" fillId="29" borderId="0" xfId="0" applyFont="1" applyFill="1" applyAlignment="1">
      <alignment horizontal="center" vertical="center"/>
    </xf>
    <xf numFmtId="0" fontId="1" fillId="28" borderId="0" xfId="0" applyFont="1" applyFill="1" applyAlignment="1">
      <alignment horizontal="center"/>
    </xf>
    <xf numFmtId="0" fontId="10" fillId="0" borderId="39" xfId="0" applyFont="1" applyBorder="1" applyAlignment="1">
      <alignment wrapText="1"/>
    </xf>
    <xf numFmtId="0" fontId="10" fillId="0" borderId="40" xfId="0" applyFont="1" applyBorder="1" applyAlignment="1">
      <alignment wrapText="1"/>
    </xf>
    <xf numFmtId="0" fontId="10" fillId="0" borderId="41" xfId="0" applyFont="1" applyBorder="1" applyAlignment="1">
      <alignment wrapText="1"/>
    </xf>
    <xf numFmtId="0" fontId="15" fillId="29" borderId="33" xfId="0" applyFont="1" applyFill="1" applyBorder="1" applyAlignment="1">
      <alignment horizontal="center" vertical="center" wrapText="1"/>
    </xf>
    <xf numFmtId="0" fontId="15" fillId="29" borderId="34" xfId="0" applyFont="1" applyFill="1" applyBorder="1" applyAlignment="1">
      <alignment horizontal="center" vertical="center" wrapText="1"/>
    </xf>
    <xf numFmtId="0" fontId="10" fillId="0" borderId="0" xfId="0" applyFont="1" applyAlignment="1">
      <alignment vertical="center" wrapText="1"/>
    </xf>
    <xf numFmtId="0" fontId="9" fillId="0" borderId="12" xfId="1" applyFont="1" applyFill="1" applyBorder="1" applyAlignment="1">
      <alignment horizontal="center" vertical="center" wrapText="1"/>
    </xf>
    <xf numFmtId="0" fontId="9" fillId="0" borderId="0" xfId="1" applyFont="1" applyFill="1" applyBorder="1" applyAlignment="1">
      <alignment horizontal="center" vertical="center" wrapText="1"/>
    </xf>
    <xf numFmtId="0" fontId="9" fillId="0" borderId="14" xfId="1" applyFont="1" applyFill="1" applyBorder="1" applyAlignment="1">
      <alignment horizontal="center" vertical="center" wrapText="1"/>
    </xf>
    <xf numFmtId="0" fontId="10" fillId="10" borderId="10" xfId="0" applyFont="1" applyFill="1" applyBorder="1" applyAlignment="1">
      <alignment horizontal="center" wrapText="1"/>
    </xf>
  </cellXfs>
  <cellStyles count="5">
    <cellStyle name="Celda vinculada" xfId="1" xr:uid="{00000000-0005-0000-0000-000000000000}"/>
    <cellStyle name="Hipervínculo" xfId="4" xr:uid="{00000000-0005-0000-0000-000001000000}"/>
    <cellStyle name="Normal" xfId="0" builtinId="0"/>
    <cellStyle name="Normal 2" xfId="2" xr:uid="{00000000-0005-0000-0000-000003000000}"/>
    <cellStyle name="Porcentaje" xfId="3" xr:uid="{00000000-0005-0000-0000-000004000000}"/>
  </cellStyles>
  <dxfs count="231">
    <dxf>
      <font>
        <b/>
        <color rgb="FF44546A"/>
      </font>
      <fill>
        <patternFill patternType="solid">
          <bgColor rgb="FFD9E1F2"/>
        </patternFill>
      </fill>
    </dxf>
    <dxf>
      <font>
        <b/>
        <color rgb="FF9C0006"/>
      </font>
      <fill>
        <patternFill patternType="solid">
          <bgColor rgb="FFFFC7CE"/>
        </patternFill>
      </fill>
    </dxf>
    <dxf>
      <font>
        <b/>
        <color rgb="FF9C6500"/>
      </font>
      <fill>
        <patternFill patternType="solid">
          <bgColor rgb="FFFFEB9C"/>
        </patternFill>
      </fill>
    </dxf>
    <dxf>
      <font>
        <b/>
        <color rgb="FF006100"/>
      </font>
      <fill>
        <patternFill patternType="solid">
          <bgColor rgb="FFC6EFCE"/>
        </patternFill>
      </fill>
    </dxf>
    <dxf>
      <font>
        <b/>
        <color rgb="FF44546A"/>
      </font>
      <fill>
        <patternFill>
          <bgColor rgb="FFD9E1F2"/>
        </patternFill>
      </fill>
    </dxf>
    <dxf>
      <font>
        <b/>
        <color rgb="FF9C0006"/>
      </font>
      <fill>
        <patternFill>
          <bgColor rgb="FFFFC7CE"/>
        </patternFill>
      </fill>
    </dxf>
    <dxf>
      <font>
        <b/>
        <color rgb="FF9C6500"/>
      </font>
      <fill>
        <patternFill>
          <bgColor rgb="FFFFEB9C"/>
        </patternFill>
      </fill>
    </dxf>
    <dxf>
      <font>
        <b/>
        <color rgb="FF006100"/>
      </font>
      <fill>
        <patternFill>
          <bgColor rgb="FFC6EFCE"/>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44546A"/>
      </font>
      <fill>
        <patternFill patternType="solid">
          <bgColor rgb="FFD9E1F2"/>
        </patternFill>
      </fill>
    </dxf>
    <dxf>
      <font>
        <b/>
        <color rgb="FF9C0006"/>
      </font>
      <fill>
        <patternFill patternType="solid">
          <bgColor rgb="FFFFC7CE"/>
        </patternFill>
      </fill>
    </dxf>
    <dxf>
      <font>
        <b/>
        <color rgb="FF9C6500"/>
      </font>
      <fill>
        <patternFill patternType="solid">
          <bgColor rgb="FFFFEB9C"/>
        </patternFill>
      </fill>
    </dxf>
    <dxf>
      <font>
        <b/>
        <color rgb="FF006100"/>
      </font>
      <fill>
        <patternFill patternType="solid">
          <bgColor rgb="FFC6EFCE"/>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color rgb="FF595959"/>
      </font>
      <fill>
        <patternFill>
          <bgColor rgb="FFE7E6E6"/>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color rgb="FF595959"/>
      </font>
      <fill>
        <patternFill>
          <bgColor rgb="FFE7E6E6"/>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color rgb="FF595959"/>
      </font>
      <fill>
        <patternFill>
          <bgColor rgb="FFE7E6E6"/>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44546A"/>
      </font>
      <fill>
        <patternFill>
          <bgColor rgb="FFD9E1F2"/>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006100"/>
      </font>
      <fill>
        <patternFill>
          <bgColor rgb="FFC6EFCE"/>
        </patternFill>
      </fill>
    </dxf>
    <dxf>
      <font>
        <b/>
        <color rgb="FF9C6500"/>
      </font>
      <fill>
        <patternFill>
          <bgColor rgb="FFFFEB9C"/>
        </patternFill>
      </fill>
    </dxf>
    <dxf>
      <font>
        <b/>
        <color rgb="FF9C0006"/>
      </font>
      <fill>
        <patternFill>
          <bgColor rgb="FFFFC7CE"/>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006100"/>
      </font>
      <fill>
        <patternFill>
          <bgColor rgb="FFC6EFCE"/>
        </patternFill>
      </fill>
    </dxf>
    <dxf>
      <font>
        <b/>
        <color rgb="FF9C6500"/>
      </font>
      <fill>
        <patternFill>
          <bgColor rgb="FFFFEB9C"/>
        </patternFill>
      </fill>
    </dxf>
    <dxf>
      <font>
        <b/>
        <color rgb="FF9C0006"/>
      </font>
      <fill>
        <patternFill>
          <bgColor rgb="FFFFC7CE"/>
        </patternFill>
      </fill>
    </dxf>
    <dxf>
      <font>
        <b/>
        <color rgb="FF44546A"/>
      </font>
      <fill>
        <patternFill>
          <bgColor rgb="FFD9E1F2"/>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color rgb="FF595959"/>
      </font>
      <fill>
        <patternFill>
          <bgColor rgb="FFE7E6E6"/>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color rgb="FF595959"/>
      </font>
      <fill>
        <patternFill>
          <bgColor rgb="FFE7E6E6"/>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color rgb="FF595959"/>
      </font>
      <fill>
        <patternFill>
          <bgColor rgb="FFE7E6E6"/>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color rgb="FF595959"/>
      </font>
      <fill>
        <patternFill>
          <bgColor rgb="FFE7E6E6"/>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color rgb="FF595959"/>
      </font>
      <fill>
        <patternFill>
          <bgColor rgb="FFE7E6E6"/>
        </patternFill>
      </fill>
    </dxf>
    <dxf>
      <font>
        <b/>
        <color rgb="FF274E13"/>
      </font>
      <fill>
        <patternFill>
          <bgColor rgb="FFD9EAD3"/>
        </patternFill>
      </fill>
    </dxf>
    <dxf>
      <font>
        <b/>
        <color rgb="FF990000"/>
      </font>
      <fill>
        <patternFill>
          <bgColor rgb="FFF4CCCC"/>
        </patternFill>
      </fill>
    </dxf>
    <dxf>
      <font>
        <b/>
        <color rgb="FF274E13"/>
      </font>
      <fill>
        <patternFill>
          <bgColor rgb="FFD9EAD3"/>
        </patternFill>
      </fill>
    </dxf>
    <dxf>
      <font>
        <color rgb="FF595959"/>
      </font>
      <fill>
        <patternFill>
          <bgColor rgb="FFE7E6E6"/>
        </patternFill>
      </fill>
    </dxf>
    <dxf>
      <font>
        <b/>
        <color rgb="FF7F6000"/>
      </font>
      <fill>
        <patternFill>
          <bgColor rgb="FFFFF2CC"/>
        </patternFill>
      </fill>
    </dxf>
    <dxf>
      <font>
        <b/>
        <color rgb="FF274E13"/>
      </font>
      <fill>
        <patternFill>
          <bgColor rgb="FFD9EAD3"/>
        </patternFill>
      </fill>
    </dxf>
    <dxf>
      <font>
        <b/>
        <color rgb="FF44546A"/>
      </font>
      <fill>
        <patternFill>
          <bgColor rgb="FFD9E1F2"/>
        </patternFill>
      </fill>
    </dxf>
    <dxf>
      <font>
        <b/>
        <color rgb="FF9C0006"/>
      </font>
      <fill>
        <patternFill>
          <bgColor rgb="FFFFC7CE"/>
        </patternFill>
      </fill>
    </dxf>
    <dxf>
      <font>
        <b/>
        <color rgb="FF9C6500"/>
      </font>
      <fill>
        <patternFill>
          <bgColor rgb="FFFFEB9C"/>
        </patternFill>
      </fill>
    </dxf>
    <dxf>
      <font>
        <b/>
        <color rgb="FF006100"/>
      </font>
      <fill>
        <patternFill>
          <bgColor rgb="FFC6EFCE"/>
        </patternFill>
      </fill>
    </dxf>
    <dxf>
      <font>
        <color rgb="FF595959"/>
      </font>
      <fill>
        <patternFill>
          <bgColor rgb="FFE7E6E6"/>
        </patternFill>
      </fill>
    </dxf>
    <dxf>
      <font>
        <b/>
        <color rgb="FF7F6000"/>
      </font>
      <fill>
        <patternFill>
          <bgColor rgb="FFFFF2CC"/>
        </patternFill>
      </fill>
    </dxf>
    <dxf>
      <font>
        <b/>
        <color rgb="FF274E13"/>
      </font>
      <fill>
        <patternFill>
          <bgColor rgb="FFD9EAD3"/>
        </patternFill>
      </fill>
    </dxf>
    <dxf>
      <font>
        <b/>
        <color rgb="FF990000"/>
      </font>
      <fill>
        <patternFill>
          <bgColor rgb="FFF4CCCC"/>
        </patternFill>
      </fill>
    </dxf>
    <dxf>
      <font>
        <b/>
        <color rgb="FF274E13"/>
      </font>
      <fill>
        <patternFill>
          <bgColor rgb="FFD9EAD3"/>
        </patternFill>
      </fill>
    </dxf>
    <dxf>
      <font>
        <b/>
        <color rgb="FF9C6500"/>
      </font>
      <fill>
        <patternFill>
          <bgColor rgb="FFFFEB9C"/>
        </patternFill>
      </fill>
    </dxf>
    <dxf>
      <font>
        <b/>
        <color rgb="FF9C0006"/>
      </font>
      <fill>
        <patternFill>
          <bgColor rgb="FFFFC7CE"/>
        </patternFill>
      </fill>
    </dxf>
    <dxf>
      <font>
        <b/>
        <color rgb="FF44546A"/>
      </font>
      <fill>
        <patternFill>
          <bgColor rgb="FFD9E1F2"/>
        </patternFill>
      </fill>
    </dxf>
    <dxf>
      <font>
        <b/>
        <color rgb="FF006100"/>
      </font>
      <fill>
        <patternFill>
          <bgColor rgb="FFC6EFCE"/>
        </patternFill>
      </fill>
    </dxf>
    <dxf>
      <font>
        <color rgb="FF666666"/>
      </font>
      <fill>
        <patternFill>
          <bgColor rgb="FFE7E6E6"/>
        </patternFill>
      </fill>
    </dxf>
    <dxf>
      <font>
        <b/>
        <color rgb="FFFFFFFF"/>
      </font>
      <fill>
        <patternFill>
          <bgColor rgb="FFC00000"/>
        </patternFill>
      </fill>
    </dxf>
    <dxf>
      <font>
        <b/>
        <color rgb="FF006100"/>
      </font>
      <fill>
        <patternFill>
          <bgColor rgb="FFC6EFCE"/>
        </patternFill>
      </fill>
    </dxf>
    <dxf>
      <font>
        <b/>
        <color rgb="FF9C0006"/>
      </font>
      <fill>
        <patternFill>
          <bgColor rgb="FFFFC7CE"/>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274E13"/>
      </font>
      <fill>
        <patternFill>
          <bgColor rgb="FFD9EAD3"/>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274E13"/>
      </font>
      <fill>
        <patternFill>
          <bgColor rgb="FFD9EAD3"/>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b/>
        <color rgb="FF44546A"/>
      </font>
      <fill>
        <patternFill>
          <bgColor rgb="FFD9E1F2"/>
        </patternFill>
      </fill>
    </dxf>
    <dxf>
      <font>
        <b/>
        <color rgb="FF9C0006"/>
      </font>
      <fill>
        <patternFill>
          <bgColor rgb="FFFFC7CE"/>
        </patternFill>
      </fill>
    </dxf>
    <dxf>
      <font>
        <b/>
        <color rgb="FF9C6500"/>
      </font>
      <fill>
        <patternFill>
          <bgColor rgb="FFFFEB9C"/>
        </patternFill>
      </fill>
    </dxf>
    <dxf>
      <font>
        <b/>
        <color rgb="FF006100"/>
      </font>
      <fill>
        <patternFill>
          <bgColor rgb="FFC6EFCE"/>
        </patternFill>
      </fill>
    </dxf>
    <dxf>
      <font>
        <b/>
        <color rgb="FF7F6000"/>
      </font>
      <fill>
        <patternFill>
          <bgColor rgb="FFFFF2CC"/>
        </patternFill>
      </fill>
    </dxf>
    <dxf>
      <font>
        <b/>
        <color rgb="FF990000"/>
      </font>
      <fill>
        <patternFill>
          <bgColor rgb="FFF4CCCC"/>
        </patternFill>
      </fill>
    </dxf>
    <dxf>
      <font>
        <color rgb="FF595959"/>
      </font>
      <fill>
        <patternFill>
          <bgColor rgb="FFE7E6E6"/>
        </patternFill>
      </fill>
    </dxf>
    <dxf>
      <font>
        <b/>
        <color rgb="FF9C0006"/>
      </font>
      <fill>
        <patternFill>
          <bgColor rgb="FFF4CCCC"/>
        </patternFill>
      </fill>
    </dxf>
    <dxf>
      <font>
        <color rgb="FF595959"/>
      </font>
      <fill>
        <patternFill>
          <bgColor rgb="FFE7E6E6"/>
        </patternFill>
      </fill>
    </dxf>
    <dxf>
      <font>
        <b/>
        <color rgb="FF990000"/>
      </font>
      <fill>
        <patternFill>
          <bgColor rgb="FFF4CCCC"/>
        </patternFill>
      </fill>
    </dxf>
    <dxf>
      <font>
        <b/>
        <color rgb="FF7F6000"/>
      </font>
      <fill>
        <patternFill>
          <bgColor rgb="FFFFF2CC"/>
        </patternFill>
      </fill>
    </dxf>
    <dxf>
      <font>
        <b/>
        <color rgb="FF274E13"/>
      </font>
      <fill>
        <patternFill>
          <bgColor rgb="FFD9EAD3"/>
        </patternFill>
      </fill>
    </dxf>
    <dxf>
      <font>
        <b/>
        <color rgb="FF274E13"/>
      </font>
      <fill>
        <patternFill>
          <bgColor rgb="FFD9EAD3"/>
        </patternFill>
      </fill>
    </dxf>
    <dxf>
      <font>
        <color rgb="FF595959"/>
      </font>
      <fill>
        <patternFill>
          <bgColor rgb="FFE7E6E6"/>
        </patternFill>
      </fill>
    </dxf>
    <dxf>
      <font>
        <b/>
        <color rgb="FF7F6000"/>
      </font>
      <fill>
        <patternFill>
          <bgColor rgb="FFFFF2CC"/>
        </patternFill>
      </fill>
    </dxf>
    <dxf>
      <font>
        <b/>
        <color rgb="FF006100"/>
      </font>
      <fill>
        <patternFill>
          <bgColor rgb="FFC6EFCE"/>
        </patternFill>
      </fill>
    </dxf>
    <dxf>
      <font>
        <b/>
        <color rgb="FF9C6500"/>
      </font>
      <fill>
        <patternFill>
          <bgColor rgb="FFFFEB9C"/>
        </patternFill>
      </fill>
    </dxf>
    <dxf>
      <font>
        <b/>
        <color rgb="FF9C0006"/>
      </font>
      <fill>
        <patternFill>
          <bgColor rgb="FFFFC7CE"/>
        </patternFill>
      </fill>
    </dxf>
    <dxf>
      <font>
        <b/>
        <color rgb="FF44546A"/>
      </font>
      <fill>
        <patternFill>
          <bgColor rgb="FFD9E1F2"/>
        </patternFill>
      </fill>
    </dxf>
    <dxf>
      <font>
        <b/>
        <color rgb="FF274E13"/>
      </font>
      <fill>
        <patternFill>
          <bgColor rgb="FFD9EAD3"/>
        </patternFill>
      </fill>
    </dxf>
    <dxf>
      <font>
        <b/>
        <color rgb="FF990000"/>
      </font>
      <fill>
        <patternFill>
          <bgColor rgb="FFF4CCCC"/>
        </patternFill>
      </fill>
    </dxf>
    <dxf>
      <font>
        <b/>
        <color rgb="FF274E13"/>
      </font>
      <fill>
        <patternFill>
          <bgColor rgb="FFD9EAD3"/>
        </patternFill>
      </fill>
    </dxf>
    <dxf>
      <font>
        <b/>
        <color rgb="FF9C0006"/>
      </font>
      <fill>
        <patternFill>
          <bgColor rgb="FFF4CCCC"/>
        </patternFill>
      </fill>
    </dxf>
    <dxf>
      <font>
        <b/>
        <color rgb="FF9C0006"/>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c:style val="2"/>
  <c:chart>
    <c:title>
      <c:tx>
        <c:rich>
          <a:bodyPr/>
          <a:lstStyle/>
          <a:p>
            <a:r>
              <a:rPr lang="es-CO"/>
              <a:t>Cumplimiento mayo–agosto por proceso</a:t>
            </a:r>
          </a:p>
        </c:rich>
      </c:tx>
      <c:overlay val="1"/>
    </c:title>
    <c:autoTitleDeleted val="0"/>
    <c:plotArea>
      <c:layout/>
      <c:barChart>
        <c:barDir val="bar"/>
        <c:grouping val="clustered"/>
        <c:varyColors val="0"/>
        <c:ser>
          <c:idx val="0"/>
          <c:order val="0"/>
          <c:tx>
            <c:strRef>
              <c:f>'TABLERO DE CONTROL'!$M$56</c:f>
              <c:strCache>
                <c:ptCount val="1"/>
                <c:pt idx="0">
                  <c:v>1. Direccionamiento Estratégico y Planeación</c:v>
                </c:pt>
              </c:strCache>
            </c:strRef>
          </c:tx>
          <c:invertIfNegative val="1"/>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CONTROL'!$N$56</c:f>
              <c:numCache>
                <c:formatCode>0.00%</c:formatCode>
                <c:ptCount val="1"/>
                <c:pt idx="0">
                  <c:v>1</c:v>
                </c:pt>
              </c:numCache>
            </c:numRef>
          </c:val>
          <c:extLst>
            <c:ext xmlns:c16="http://schemas.microsoft.com/office/drawing/2014/chart" uri="{C3380CC4-5D6E-409C-BE32-E72D297353CC}">
              <c16:uniqueId val="{00000000-5EC2-4286-9A9B-333962DA01C3}"/>
            </c:ext>
          </c:extLst>
        </c:ser>
        <c:ser>
          <c:idx val="1"/>
          <c:order val="1"/>
          <c:tx>
            <c:strRef>
              <c:f>'TABLERO DE CONTROL'!$M$57</c:f>
              <c:strCache>
                <c:ptCount val="1"/>
                <c:pt idx="0">
                  <c:v>2. Gestión de Comunicaciones</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CONTROL'!$N$57</c:f>
              <c:numCache>
                <c:formatCode>0.00%</c:formatCode>
                <c:ptCount val="1"/>
                <c:pt idx="0">
                  <c:v>1</c:v>
                </c:pt>
              </c:numCache>
            </c:numRef>
          </c:val>
          <c:extLst>
            <c:ext xmlns:c16="http://schemas.microsoft.com/office/drawing/2014/chart" uri="{C3380CC4-5D6E-409C-BE32-E72D297353CC}">
              <c16:uniqueId val="{00000001-5EC2-4286-9A9B-333962DA01C3}"/>
            </c:ext>
          </c:extLst>
        </c:ser>
        <c:ser>
          <c:idx val="2"/>
          <c:order val="2"/>
          <c:tx>
            <c:strRef>
              <c:f>'TABLERO DE CONTROL'!$M$58</c:f>
              <c:strCache>
                <c:ptCount val="1"/>
                <c:pt idx="0">
                  <c:v>3. Gestión Integral</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CONTROL'!$N$58</c:f>
              <c:numCache>
                <c:formatCode>0.00%</c:formatCode>
                <c:ptCount val="1"/>
                <c:pt idx="0">
                  <c:v>1</c:v>
                </c:pt>
              </c:numCache>
            </c:numRef>
          </c:val>
          <c:extLst>
            <c:ext xmlns:c16="http://schemas.microsoft.com/office/drawing/2014/chart" uri="{C3380CC4-5D6E-409C-BE32-E72D297353CC}">
              <c16:uniqueId val="{00000002-5EC2-4286-9A9B-333962DA01C3}"/>
            </c:ext>
          </c:extLst>
        </c:ser>
        <c:ser>
          <c:idx val="3"/>
          <c:order val="3"/>
          <c:tx>
            <c:strRef>
              <c:f>'TABLERO DE CONTROL'!$M$59</c:f>
              <c:strCache>
                <c:ptCount val="1"/>
                <c:pt idx="0">
                  <c:v>4. Atención al Ciudadano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CONTROL'!$N$59</c:f>
              <c:numCache>
                <c:formatCode>0.00%</c:formatCode>
                <c:ptCount val="1"/>
                <c:pt idx="0">
                  <c:v>0.52083333333333337</c:v>
                </c:pt>
              </c:numCache>
            </c:numRef>
          </c:val>
          <c:extLst>
            <c:ext xmlns:c16="http://schemas.microsoft.com/office/drawing/2014/chart" uri="{C3380CC4-5D6E-409C-BE32-E72D297353CC}">
              <c16:uniqueId val="{00000003-5EC2-4286-9A9B-333962DA01C3}"/>
            </c:ext>
          </c:extLst>
        </c:ser>
        <c:ser>
          <c:idx val="4"/>
          <c:order val="4"/>
          <c:tx>
            <c:strRef>
              <c:f>'TABLERO DE CONTROL'!$M$60</c:f>
              <c:strCache>
                <c:ptCount val="1"/>
                <c:pt idx="0">
                  <c:v>5. Gestión de Bibliotecas Públicas de Bucaramanga</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CONTROL'!$N$60</c:f>
              <c:numCache>
                <c:formatCode>0.00%</c:formatCode>
                <c:ptCount val="1"/>
                <c:pt idx="0">
                  <c:v>0.2</c:v>
                </c:pt>
              </c:numCache>
            </c:numRef>
          </c:val>
          <c:extLst>
            <c:ext xmlns:c16="http://schemas.microsoft.com/office/drawing/2014/chart" uri="{C3380CC4-5D6E-409C-BE32-E72D297353CC}">
              <c16:uniqueId val="{00000004-5EC2-4286-9A9B-333962DA01C3}"/>
            </c:ext>
          </c:extLst>
        </c:ser>
        <c:ser>
          <c:idx val="5"/>
          <c:order val="5"/>
          <c:tx>
            <c:strRef>
              <c:f>'TABLERO DE CONTROL'!$M$61</c:f>
              <c:strCache>
                <c:ptCount val="1"/>
                <c:pt idx="0">
                  <c:v>6.  Preservación del Patrimonio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CONTROL'!$N$61</c:f>
              <c:numCache>
                <c:formatCode>0.00%</c:formatCode>
                <c:ptCount val="1"/>
                <c:pt idx="0">
                  <c:v>0.875</c:v>
                </c:pt>
              </c:numCache>
            </c:numRef>
          </c:val>
          <c:extLst>
            <c:ext xmlns:c16="http://schemas.microsoft.com/office/drawing/2014/chart" uri="{C3380CC4-5D6E-409C-BE32-E72D297353CC}">
              <c16:uniqueId val="{00000005-5EC2-4286-9A9B-333962DA01C3}"/>
            </c:ext>
          </c:extLst>
        </c:ser>
        <c:ser>
          <c:idx val="6"/>
          <c:order val="6"/>
          <c:tx>
            <c:strRef>
              <c:f>'TABLERO DE CONTROL'!$M$62</c:f>
              <c:strCache>
                <c:ptCount val="1"/>
                <c:pt idx="0">
                  <c:v>7. Formación en Artes y Oficios</c:v>
                </c:pt>
              </c:strCache>
            </c:strRef>
          </c:tx>
          <c:invertIfNegative val="0"/>
          <c:val>
            <c:numRef>
              <c:f>'TABLERO DE CONTROL'!$N$62</c:f>
              <c:numCache>
                <c:formatCode>0.00%</c:formatCode>
                <c:ptCount val="1"/>
                <c:pt idx="0">
                  <c:v>0</c:v>
                </c:pt>
              </c:numCache>
            </c:numRef>
          </c:val>
          <c:extLst>
            <c:ext xmlns:c16="http://schemas.microsoft.com/office/drawing/2014/chart" uri="{C3380CC4-5D6E-409C-BE32-E72D297353CC}">
              <c16:uniqueId val="{00000006-5EC2-4286-9A9B-333962DA01C3}"/>
            </c:ext>
          </c:extLst>
        </c:ser>
        <c:ser>
          <c:idx val="7"/>
          <c:order val="7"/>
          <c:tx>
            <c:strRef>
              <c:f>'TABLERO DE CONTROL'!$M$63</c:f>
              <c:strCache>
                <c:ptCount val="1"/>
                <c:pt idx="0">
                  <c:v>8. Fomento Convocatorias</c:v>
                </c:pt>
              </c:strCache>
            </c:strRef>
          </c:tx>
          <c:invertIfNegative val="0"/>
          <c:val>
            <c:numRef>
              <c:f>'TABLERO DE CONTROL'!$N$63</c:f>
              <c:numCache>
                <c:formatCode>0.00%</c:formatCode>
                <c:ptCount val="1"/>
                <c:pt idx="0">
                  <c:v>0</c:v>
                </c:pt>
              </c:numCache>
            </c:numRef>
          </c:val>
          <c:extLst>
            <c:ext xmlns:c16="http://schemas.microsoft.com/office/drawing/2014/chart" uri="{C3380CC4-5D6E-409C-BE32-E72D297353CC}">
              <c16:uniqueId val="{00000007-5EC2-4286-9A9B-333962DA01C3}"/>
            </c:ext>
          </c:extLst>
        </c:ser>
        <c:ser>
          <c:idx val="8"/>
          <c:order val="8"/>
          <c:tx>
            <c:strRef>
              <c:f>'TABLERO DE CONTROL'!$M$64</c:f>
              <c:strCache>
                <c:ptCount val="1"/>
                <c:pt idx="0">
                  <c:v>9. Gestión de Turismo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CONTROL'!$N$64</c:f>
              <c:numCache>
                <c:formatCode>0.00%</c:formatCode>
                <c:ptCount val="1"/>
                <c:pt idx="0">
                  <c:v>1</c:v>
                </c:pt>
              </c:numCache>
            </c:numRef>
          </c:val>
          <c:extLst>
            <c:ext xmlns:c16="http://schemas.microsoft.com/office/drawing/2014/chart" uri="{C3380CC4-5D6E-409C-BE32-E72D297353CC}">
              <c16:uniqueId val="{00000008-5EC2-4286-9A9B-333962DA01C3}"/>
            </c:ext>
          </c:extLst>
        </c:ser>
        <c:ser>
          <c:idx val="9"/>
          <c:order val="9"/>
          <c:tx>
            <c:strRef>
              <c:f>'TABLERO DE CONTROL'!$M$65</c:f>
              <c:strCache>
                <c:ptCount val="1"/>
                <c:pt idx="0">
                  <c:v>10.  Gestión Financiera</c:v>
                </c:pt>
              </c:strCache>
            </c:strRef>
          </c:tx>
          <c:invertIfNegative val="0"/>
          <c:val>
            <c:numRef>
              <c:f>'TABLERO DE CONTROL'!$N$65</c:f>
              <c:numCache>
                <c:formatCode>0.00%</c:formatCode>
                <c:ptCount val="1"/>
                <c:pt idx="0">
                  <c:v>0</c:v>
                </c:pt>
              </c:numCache>
            </c:numRef>
          </c:val>
          <c:extLst>
            <c:ext xmlns:c16="http://schemas.microsoft.com/office/drawing/2014/chart" uri="{C3380CC4-5D6E-409C-BE32-E72D297353CC}">
              <c16:uniqueId val="{00000009-5EC2-4286-9A9B-333962DA01C3}"/>
            </c:ext>
          </c:extLst>
        </c:ser>
        <c:ser>
          <c:idx val="10"/>
          <c:order val="10"/>
          <c:tx>
            <c:strRef>
              <c:f>'TABLERO DE CONTROL'!$M$66</c:f>
              <c:strCache>
                <c:ptCount val="1"/>
                <c:pt idx="0">
                  <c:v>11. Gestión del Talento Humano</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CONTROL'!$N$66</c:f>
              <c:numCache>
                <c:formatCode>0.00%</c:formatCode>
                <c:ptCount val="1"/>
                <c:pt idx="0">
                  <c:v>0.95</c:v>
                </c:pt>
              </c:numCache>
            </c:numRef>
          </c:val>
          <c:extLst>
            <c:ext xmlns:c16="http://schemas.microsoft.com/office/drawing/2014/chart" uri="{C3380CC4-5D6E-409C-BE32-E72D297353CC}">
              <c16:uniqueId val="{0000000A-5EC2-4286-9A9B-333962DA01C3}"/>
            </c:ext>
          </c:extLst>
        </c:ser>
        <c:ser>
          <c:idx val="11"/>
          <c:order val="11"/>
          <c:tx>
            <c:strRef>
              <c:f>'TABLERO DE CONTROL'!$M$67</c:f>
              <c:strCache>
                <c:ptCount val="1"/>
                <c:pt idx="0">
                  <c:v>12. Gestión de Bienes y Recursos Físicos</c:v>
                </c:pt>
              </c:strCache>
            </c:strRef>
          </c:tx>
          <c:invertIfNegative val="0"/>
          <c:val>
            <c:numRef>
              <c:f>'TABLERO DE CONTROL'!$N$67</c:f>
              <c:numCache>
                <c:formatCode>0.00%</c:formatCode>
                <c:ptCount val="1"/>
                <c:pt idx="0">
                  <c:v>0</c:v>
                </c:pt>
              </c:numCache>
            </c:numRef>
          </c:val>
          <c:extLst>
            <c:ext xmlns:c16="http://schemas.microsoft.com/office/drawing/2014/chart" uri="{C3380CC4-5D6E-409C-BE32-E72D297353CC}">
              <c16:uniqueId val="{0000000B-5EC2-4286-9A9B-333962DA01C3}"/>
            </c:ext>
          </c:extLst>
        </c:ser>
        <c:ser>
          <c:idx val="12"/>
          <c:order val="12"/>
          <c:tx>
            <c:strRef>
              <c:f>'TABLERO DE CONTROL'!$M$68</c:f>
              <c:strCache>
                <c:ptCount val="1"/>
                <c:pt idx="0">
                  <c:v>13. Gestión Documental</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CONTROL'!$N$68</c:f>
              <c:numCache>
                <c:formatCode>0.00%</c:formatCode>
                <c:ptCount val="1"/>
                <c:pt idx="0">
                  <c:v>1</c:v>
                </c:pt>
              </c:numCache>
            </c:numRef>
          </c:val>
          <c:extLst>
            <c:ext xmlns:c16="http://schemas.microsoft.com/office/drawing/2014/chart" uri="{C3380CC4-5D6E-409C-BE32-E72D297353CC}">
              <c16:uniqueId val="{0000000C-5EC2-4286-9A9B-333962DA01C3}"/>
            </c:ext>
          </c:extLst>
        </c:ser>
        <c:ser>
          <c:idx val="13"/>
          <c:order val="13"/>
          <c:tx>
            <c:strRef>
              <c:f>'TABLERO DE CONTROL'!$M$69</c:f>
              <c:strCache>
                <c:ptCount val="1"/>
                <c:pt idx="0">
                  <c:v>14.  Gestión Tecnológica</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CONTROL'!$N$69</c:f>
              <c:numCache>
                <c:formatCode>0.00%</c:formatCode>
                <c:ptCount val="1"/>
                <c:pt idx="0">
                  <c:v>1</c:v>
                </c:pt>
              </c:numCache>
            </c:numRef>
          </c:val>
          <c:extLst>
            <c:ext xmlns:c16="http://schemas.microsoft.com/office/drawing/2014/chart" uri="{C3380CC4-5D6E-409C-BE32-E72D297353CC}">
              <c16:uniqueId val="{0000000D-5EC2-4286-9A9B-333962DA01C3}"/>
            </c:ext>
          </c:extLst>
        </c:ser>
        <c:ser>
          <c:idx val="14"/>
          <c:order val="14"/>
          <c:tx>
            <c:strRef>
              <c:f>'TABLERO DE CONTROL'!$M$70</c:f>
              <c:strCache>
                <c:ptCount val="1"/>
                <c:pt idx="0">
                  <c:v>15.  Gestión Jurídica</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CONTROL'!$N$70</c:f>
              <c:numCache>
                <c:formatCode>0.00%</c:formatCode>
                <c:ptCount val="1"/>
                <c:pt idx="0">
                  <c:v>0.63636363636363635</c:v>
                </c:pt>
              </c:numCache>
            </c:numRef>
          </c:val>
          <c:extLst>
            <c:ext xmlns:c16="http://schemas.microsoft.com/office/drawing/2014/chart" uri="{C3380CC4-5D6E-409C-BE32-E72D297353CC}">
              <c16:uniqueId val="{0000000E-5EC2-4286-9A9B-333962DA01C3}"/>
            </c:ext>
          </c:extLst>
        </c:ser>
        <c:ser>
          <c:idx val="15"/>
          <c:order val="15"/>
          <c:tx>
            <c:strRef>
              <c:f>'TABLERO DE CONTROL'!$M$71</c:f>
              <c:strCache>
                <c:ptCount val="1"/>
                <c:pt idx="0">
                  <c:v>16. Gestión de Control y Evaluación</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'TABLERO DE CONTROL'!$N$71</c:f>
              <c:numCache>
                <c:formatCode>0.00%</c:formatCode>
                <c:ptCount val="1"/>
                <c:pt idx="0">
                  <c:v>1</c:v>
                </c:pt>
              </c:numCache>
            </c:numRef>
          </c:val>
          <c:extLst>
            <c:ext xmlns:c16="http://schemas.microsoft.com/office/drawing/2014/chart" uri="{C3380CC4-5D6E-409C-BE32-E72D297353CC}">
              <c16:uniqueId val="{0000000F-5EC2-4286-9A9B-333962DA01C3}"/>
            </c:ext>
          </c:extLst>
        </c:ser>
        <c:dLbls>
          <c:showLegendKey val="0"/>
          <c:showVal val="0"/>
          <c:showCatName val="0"/>
          <c:showSerName val="0"/>
          <c:showPercent val="0"/>
          <c:showBubbleSize val="0"/>
        </c:dLbls>
        <c:gapWidth val="150"/>
        <c:axId val="1898660048"/>
        <c:axId val="1785040352"/>
      </c:barChart>
      <c:catAx>
        <c:axId val="1898660048"/>
        <c:scaling>
          <c:orientation val="minMax"/>
        </c:scaling>
        <c:delete val="0"/>
        <c:axPos val="l"/>
        <c:majorGridlines>
          <c:spPr>
            <a:ln w="9525">
              <a:solidFill>
                <a:srgbClr val="CCCCCC"/>
              </a:solidFill>
              <a:prstDash val="dash"/>
            </a:ln>
          </c:spPr>
        </c:majorGridlines>
        <c:numFmt formatCode="0%" sourceLinked="0"/>
        <c:majorTickMark val="none"/>
        <c:minorTickMark val="none"/>
        <c:tickLblPos val="nextTo"/>
        <c:crossAx val="1785040352"/>
        <c:crosses val="autoZero"/>
        <c:auto val="1"/>
        <c:lblAlgn val="ctr"/>
        <c:lblOffset val="100"/>
        <c:noMultiLvlLbl val="0"/>
      </c:catAx>
      <c:valAx>
        <c:axId val="1785040352"/>
        <c:scaling>
          <c:orientation val="minMax"/>
        </c:scaling>
        <c:delete val="0"/>
        <c:axPos val="b"/>
        <c:majorGridlines>
          <c:spPr>
            <a:ln w="9525">
              <a:solidFill>
                <a:srgbClr val="CCCCCC"/>
              </a:solidFill>
              <a:prstDash val="dash"/>
            </a:ln>
          </c:spPr>
        </c:majorGridlines>
        <c:numFmt formatCode="0%" sourceLinked="0"/>
        <c:majorTickMark val="none"/>
        <c:minorTickMark val="none"/>
        <c:tickLblPos val="nextTo"/>
        <c:crossAx val="1898660048"/>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c:style val="2"/>
  <c:chart>
    <c:title>
      <c:tx>
        <c:rich>
          <a:bodyPr/>
          <a:lstStyle/>
          <a:p>
            <a:r>
              <a:rPr lang="es-CO"/>
              <a:t>Estado de cumplimiento por proceso</a:t>
            </a:r>
          </a:p>
        </c:rich>
      </c:tx>
      <c:layout>
        <c:manualLayout>
          <c:xMode val="edge"/>
          <c:yMode val="edge"/>
          <c:x val="0.33031183483917065"/>
          <c:y val="5.8852669640071215E-2"/>
        </c:manualLayout>
      </c:layout>
      <c:overlay val="1"/>
    </c:title>
    <c:autoTitleDeleted val="0"/>
    <c:plotArea>
      <c:layout>
        <c:manualLayout>
          <c:layoutTarget val="inner"/>
          <c:xMode val="edge"/>
          <c:yMode val="edge"/>
          <c:x val="0.27115229130841406"/>
          <c:y val="0.12522786924361728"/>
          <c:w val="0.43573265062094074"/>
          <c:h val="0.80595304957509661"/>
        </c:manualLayout>
      </c:layout>
      <c:pieChart>
        <c:varyColors val="1"/>
        <c:ser>
          <c:idx val="0"/>
          <c:order val="0"/>
          <c:tx>
            <c:v>Cantidad</c:v>
          </c:tx>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'TABLERO DE CONTROL'!$P$56:$P$59</c:f>
              <c:strCache>
                <c:ptCount val="4"/>
                <c:pt idx="0">
                  <c:v>Cumplido</c:v>
                </c:pt>
                <c:pt idx="1">
                  <c:v>En ejecución</c:v>
                </c:pt>
                <c:pt idx="2">
                  <c:v>Pendiente</c:v>
                </c:pt>
                <c:pt idx="3">
                  <c:v>Sin medición</c:v>
                </c:pt>
              </c:strCache>
            </c:strRef>
          </c:cat>
          <c:val>
            <c:numRef>
              <c:f>'TABLERO DE CONTROL'!$Q$56:$Q$59</c:f>
              <c:numCache>
                <c:formatCode>General</c:formatCode>
                <c:ptCount val="4"/>
                <c:pt idx="0">
                  <c:v>7</c:v>
                </c:pt>
                <c:pt idx="1">
                  <c:v>5</c:v>
                </c:pt>
                <c:pt idx="2">
                  <c:v>2</c:v>
                </c:pt>
                <c:pt idx="3">
                  <c:v>2</c:v>
                </c:pt>
              </c:numCache>
            </c:numRef>
          </c:val>
          <c:extLst>
            <c:ext xmlns:c16="http://schemas.microsoft.com/office/drawing/2014/chart" uri="{C3380CC4-5D6E-409C-BE32-E72D297353CC}">
              <c16:uniqueId val="{00000000-FFEC-44F3-934A-26F2570749B4}"/>
            </c:ext>
          </c:extLst>
        </c:ser>
        <c:dLbls>
          <c:showLegendKey val="0"/>
          <c:showVal val="0"/>
          <c:showCatName val="0"/>
          <c:showSerName val="0"/>
          <c:showPercent val="0"/>
          <c:showBubbleSize val="0"/>
          <c:showLeaderLines val="1"/>
        </c:dLbls>
        <c:firstSliceAng val="0"/>
      </c:pieChart>
    </c:plotArea>
    <c:legend>
      <c:legendPos val="b"/>
      <c:layout>
        <c:manualLayout>
          <c:xMode val="edge"/>
          <c:yMode val="edge"/>
          <c:x val="0.35306927843849384"/>
          <c:y val="0.95784868674632451"/>
          <c:w val="0.34427102094279805"/>
          <c:h val="4.2151313253675458E-2"/>
        </c:manualLayout>
      </c:layout>
      <c:overlay val="0"/>
    </c:legend>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0"/>
  <c:style val="2"/>
  <c:chart>
    <c:title>
      <c:tx>
        <c:rich>
          <a:bodyPr/>
          <a:lstStyle/>
          <a:p>
            <a:r>
              <a:rPr lang="es-CO"/>
              <a:t>Actividades sin avance por proceso</a:t>
            </a:r>
          </a:p>
        </c:rich>
      </c:tx>
      <c:overlay val="1"/>
    </c:title>
    <c:autoTitleDeleted val="0"/>
    <c:plotArea>
      <c:layout/>
      <c:barChart>
        <c:barDir val="col"/>
        <c:grouping val="clustered"/>
        <c:varyColors val="0"/>
        <c:ser>
          <c:idx val="0"/>
          <c:order val="0"/>
          <c:tx>
            <c:v>Sin avance</c:v>
          </c:tx>
          <c:invertIfNegative val="1"/>
          <c:cat>
            <c:strRef>
              <c:f>'TABLERO DE CONTROL'!$S$56:$S$71</c:f>
              <c:strCache>
                <c:ptCount val="16"/>
                <c:pt idx="0">
                  <c:v>1. Direccionamiento Estratégico y Planeación</c:v>
                </c:pt>
                <c:pt idx="1">
                  <c:v>2. Gestión de Comunicaciones</c:v>
                </c:pt>
                <c:pt idx="2">
                  <c:v>3. Gestión Integral</c:v>
                </c:pt>
                <c:pt idx="3">
                  <c:v>4. Atención al Ciudadano</c:v>
                </c:pt>
                <c:pt idx="4">
                  <c:v>5. Gestión de Bibliotecas Públicas de Bucaramanga</c:v>
                </c:pt>
                <c:pt idx="5">
                  <c:v>6.  Preservación del Patrimonio</c:v>
                </c:pt>
                <c:pt idx="6">
                  <c:v>7. Formación en Artes y Oficios</c:v>
                </c:pt>
                <c:pt idx="7">
                  <c:v>8. Fomento Convocatorias</c:v>
                </c:pt>
                <c:pt idx="8">
                  <c:v>9. Gestión de Turismo</c:v>
                </c:pt>
                <c:pt idx="9">
                  <c:v>10.  Gestión Financiera</c:v>
                </c:pt>
                <c:pt idx="10">
                  <c:v>11. Gestión del Talento Humano</c:v>
                </c:pt>
                <c:pt idx="11">
                  <c:v>12. Gestión de Bienes y Recursos Físicos</c:v>
                </c:pt>
                <c:pt idx="12">
                  <c:v>13. Gestión Documental</c:v>
                </c:pt>
                <c:pt idx="13">
                  <c:v>14.  Gestión Tecnológica</c:v>
                </c:pt>
                <c:pt idx="14">
                  <c:v>15.  Gestión Jurídica</c:v>
                </c:pt>
                <c:pt idx="15">
                  <c:v>16. Gestión de Control y Evaluación</c:v>
                </c:pt>
              </c:strCache>
            </c:strRef>
          </c:cat>
          <c:val>
            <c:numRef>
              <c:f>'TABLERO DE CONTROL'!$T$56:$T$71</c:f>
              <c:numCache>
                <c:formatCode>General</c:formatCode>
                <c:ptCount val="16"/>
                <c:pt idx="0">
                  <c:v>0</c:v>
                </c:pt>
                <c:pt idx="1">
                  <c:v>0</c:v>
                </c:pt>
                <c:pt idx="2">
                  <c:v>0</c:v>
                </c:pt>
                <c:pt idx="3">
                  <c:v>5</c:v>
                </c:pt>
                <c:pt idx="4">
                  <c:v>8</c:v>
                </c:pt>
                <c:pt idx="5">
                  <c:v>0</c:v>
                </c:pt>
                <c:pt idx="6">
                  <c:v>3</c:v>
                </c:pt>
                <c:pt idx="7">
                  <c:v>5</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2B5E-49DC-AF7D-86F3108C2613}"/>
            </c:ext>
          </c:extLst>
        </c:ser>
        <c:dLbls>
          <c:showLegendKey val="0"/>
          <c:showVal val="0"/>
          <c:showCatName val="0"/>
          <c:showSerName val="0"/>
          <c:showPercent val="0"/>
          <c:showBubbleSize val="0"/>
        </c:dLbls>
        <c:gapWidth val="150"/>
        <c:axId val="2080925424"/>
        <c:axId val="2080929776"/>
      </c:barChart>
      <c:catAx>
        <c:axId val="2080925424"/>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2080929776"/>
        <c:crosses val="autoZero"/>
        <c:auto val="1"/>
        <c:lblAlgn val="ctr"/>
        <c:lblOffset val="100"/>
        <c:noMultiLvlLbl val="0"/>
      </c:catAx>
      <c:valAx>
        <c:axId val="2080929776"/>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2080925424"/>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371475</xdr:colOff>
      <xdr:row>23</xdr:row>
      <xdr:rowOff>28575</xdr:rowOff>
    </xdr:to>
    <xdr:sp macro="" textlink="">
      <xdr:nvSpPr>
        <xdr:cNvPr id="1043" name="Text Box 19" hidden="1">
          <a:extLst>
            <a:ext uri="{FF2B5EF4-FFF2-40B4-BE49-F238E27FC236}">
              <a16:creationId xmlns:a16="http://schemas.microsoft.com/office/drawing/2014/main" id="{00000000-0008-0000-0000-000013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editAs="oneCell">
    <xdr:from>
      <xdr:col>15</xdr:col>
      <xdr:colOff>186359</xdr:colOff>
      <xdr:row>0</xdr:row>
      <xdr:rowOff>0</xdr:rowOff>
    </xdr:from>
    <xdr:to>
      <xdr:col>17</xdr:col>
      <xdr:colOff>691598</xdr:colOff>
      <xdr:row>2</xdr:row>
      <xdr:rowOff>186358</xdr:rowOff>
    </xdr:to>
    <xdr:pic>
      <xdr:nvPicPr>
        <xdr:cNvPr id="5" name="Imagen 4">
          <a:extLst>
            <a:ext uri="{FF2B5EF4-FFF2-40B4-BE49-F238E27FC236}">
              <a16:creationId xmlns:a16="http://schemas.microsoft.com/office/drawing/2014/main" id="{A5254589-F917-46B2-A3D8-D78859DDE20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4965" b="36363"/>
        <a:stretch/>
      </xdr:blipFill>
      <xdr:spPr bwMode="auto">
        <a:xfrm>
          <a:off x="25800326" y="0"/>
          <a:ext cx="2981740" cy="766141"/>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9524</xdr:colOff>
      <xdr:row>0</xdr:row>
      <xdr:rowOff>276225</xdr:rowOff>
    </xdr:from>
    <xdr:to>
      <xdr:col>25</xdr:col>
      <xdr:colOff>190500</xdr:colOff>
      <xdr:row>22</xdr:row>
      <xdr:rowOff>104775</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838200</xdr:colOff>
      <xdr:row>23</xdr:row>
      <xdr:rowOff>95250</xdr:rowOff>
    </xdr:from>
    <xdr:to>
      <xdr:col>20</xdr:col>
      <xdr:colOff>590550</xdr:colOff>
      <xdr:row>51</xdr:row>
      <xdr:rowOff>19050</xdr:rowOff>
    </xdr:to>
    <xdr:graphicFrame macro="">
      <xdr:nvGraphicFramePr>
        <xdr:cNvPr id="3" name="Chart">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29</xdr:row>
      <xdr:rowOff>0</xdr:rowOff>
    </xdr:from>
    <xdr:to>
      <xdr:col>8</xdr:col>
      <xdr:colOff>0</xdr:colOff>
      <xdr:row>51</xdr:row>
      <xdr:rowOff>66675</xdr:rowOff>
    </xdr:to>
    <xdr:graphicFrame macro="">
      <xdr:nvGraphicFramePr>
        <xdr:cNvPr id="4" name="Chart">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mctgovco.sharepoint.com/:f:/s/INFORMESDELMIPG2025/IgCLR1_6iRe-RZuVumVcKrgwAQqp23XI_DcbPPfxe1bRadI?e=6vceNY" TargetMode="External"/><Relationship Id="rId13" Type="http://schemas.openxmlformats.org/officeDocument/2006/relationships/hyperlink" Target="https://imctgovco.sharepoint.com/:f:/s/INFORMESDELMIPG2025/IgCD6nMpmw-oT41WyBlCo_n5AcbElqi8KWzaxUAD2CSAU8E?e=sD7okz" TargetMode="External"/><Relationship Id="rId18" Type="http://schemas.openxmlformats.org/officeDocument/2006/relationships/hyperlink" Target="https://imctgovco.sharepoint.com/:f:/s/INFORMESDELMIPG2025/IgCD6nMpmw-oT41WyBlCo_n5AcbElqi8KWzaxUAD2CSAU8E?e=sD7okz" TargetMode="External"/><Relationship Id="rId26" Type="http://schemas.openxmlformats.org/officeDocument/2006/relationships/vmlDrawing" Target="../drawings/vmlDrawing1.vml"/><Relationship Id="rId3" Type="http://schemas.openxmlformats.org/officeDocument/2006/relationships/hyperlink" Target="https://imctgovco.sharepoint.com/:f:/s/INFORMESDELMIPG2025/IgDPYQKQ6uR6T6i0lWYtzM6eAW40Vi2vpbqrMixR-1DglDk?e=g3Dtsb" TargetMode="External"/><Relationship Id="rId21" Type="http://schemas.openxmlformats.org/officeDocument/2006/relationships/hyperlink" Target="https://imctgovco.sharepoint.com/:f:/s/INFORMESDELMIPG2025/IgCD6nMpmw-oT41WyBlCo_n5AcbElqi8KWzaxUAD2CSAU8E?e=sD7okz" TargetMode="External"/><Relationship Id="rId7" Type="http://schemas.openxmlformats.org/officeDocument/2006/relationships/hyperlink" Target="https://imctgovco.sharepoint.com/:f:/s/INFORMESDELMIPG2025/IgCPY7jQ35efQZig6uTct-lIAbp4zRev8KDzZ36oO2_hK0w?e=PbYUsz" TargetMode="External"/><Relationship Id="rId12" Type="http://schemas.openxmlformats.org/officeDocument/2006/relationships/hyperlink" Target="https://imctgovco.sharepoint.com/:f:/s/INFORMESDELMIPG2025/IgB_lyCmDEwnSaApuLfareoeAeVZGWLtRHBwaZs9V_qzGKY?e=VCGQRA" TargetMode="External"/><Relationship Id="rId17" Type="http://schemas.openxmlformats.org/officeDocument/2006/relationships/hyperlink" Target="https://imctgovco.sharepoint.com/:f:/s/INFORMESDELMIPG2025/IgCD6nMpmw-oT41WyBlCo_n5AcbElqi8KWzaxUAD2CSAU8E?e=sD7okz" TargetMode="External"/><Relationship Id="rId25" Type="http://schemas.openxmlformats.org/officeDocument/2006/relationships/drawing" Target="../drawings/drawing1.xml"/><Relationship Id="rId2" Type="http://schemas.openxmlformats.org/officeDocument/2006/relationships/hyperlink" Target="https://imctgovco.sharepoint.com/:f:/s/INFORMESDELMIPG2025/IgC-qSn_rbQmRZ_c3KLirqTMATkbdQHbEznkP28X0xMTV2g?e=FPxGXa" TargetMode="External"/><Relationship Id="rId16" Type="http://schemas.openxmlformats.org/officeDocument/2006/relationships/hyperlink" Target="https://imctgovco.sharepoint.com/:f:/s/INFORMESDELMIPG2025/IgCD6nMpmw-oT41WyBlCo_n5AcbElqi8KWzaxUAD2CSAU8E?e=sD7okz" TargetMode="External"/><Relationship Id="rId20" Type="http://schemas.openxmlformats.org/officeDocument/2006/relationships/hyperlink" Target="https://imctgovco.sharepoint.com/:f:/s/INFORMESDELMIPG2025/IgCD6nMpmw-oT41WyBlCo_n5AcbElqi8KWzaxUAD2CSAU8E?e=sD7okz" TargetMode="External"/><Relationship Id="rId1" Type="http://schemas.openxmlformats.org/officeDocument/2006/relationships/hyperlink" Target="https://imctgovco.sharepoint.com/:f:/s/INFORMESDELMIPG2025/IgDTHQYSc3TUTbH5kQ8naosQAa4DVdypXMAMcWJdqW6rTVA?e=9xQNPp" TargetMode="External"/><Relationship Id="rId6" Type="http://schemas.openxmlformats.org/officeDocument/2006/relationships/hyperlink" Target="https://imctgovco.sharepoint.com/:f:/s/INFORMESDELMIPG2025/IgCPY7jQ35efQZig6uTct-lIAbp4zRev8KDzZ36oO2_hK0w?e=PbYUsz" TargetMode="External"/><Relationship Id="rId11" Type="http://schemas.openxmlformats.org/officeDocument/2006/relationships/hyperlink" Target="https://imctgovco.sharepoint.com/:f:/s/INFORMESDELMIPG2025/IgC-5DMNkMAlRao26BGIW68VAd19PdtC3F6NX8KoowOr49U?e=DaHZb9" TargetMode="External"/><Relationship Id="rId24" Type="http://schemas.openxmlformats.org/officeDocument/2006/relationships/printerSettings" Target="../printerSettings/printerSettings1.bin"/><Relationship Id="rId5" Type="http://schemas.openxmlformats.org/officeDocument/2006/relationships/hyperlink" Target="https://imctgovco.sharepoint.com/:f:/s/INFORMESDELMIPG2025/IgDveqAAJ2lxSZ9mlWsBWbhUAQuB7uCzsylgJDkddzNhVIk?e=jlYeJU" TargetMode="External"/><Relationship Id="rId15" Type="http://schemas.openxmlformats.org/officeDocument/2006/relationships/hyperlink" Target="https://imctgovco.sharepoint.com/:f:/s/INFORMESDELMIPG2025/IgCD6nMpmw-oT41WyBlCo_n5AcbElqi8KWzaxUAD2CSAU8E?e=sD7okz" TargetMode="External"/><Relationship Id="rId23" Type="http://schemas.openxmlformats.org/officeDocument/2006/relationships/hyperlink" Target="https://imctgovco.sharepoint.com/:f:/s/INFORMESDELMIPG2025/IgCD6nMpmw-oT41WyBlCo_n5AcbElqi8KWzaxUAD2CSAU8E?e=sD7okz" TargetMode="External"/><Relationship Id="rId10" Type="http://schemas.openxmlformats.org/officeDocument/2006/relationships/hyperlink" Target="https://imctgovco.sharepoint.com/:f:/s/INFORMESDELMIPG2025/IgCHTxddyxJoSoXKB4J7UB7HARFpe0RGp7SKN10yHlzbnuA?e=hbh4ia" TargetMode="External"/><Relationship Id="rId19" Type="http://schemas.openxmlformats.org/officeDocument/2006/relationships/hyperlink" Target="https://imctgovco.sharepoint.com/:f:/s/INFORMESDELMIPG2025/IgCD6nMpmw-oT41WyBlCo_n5AcbElqi8KWzaxUAD2CSAU8E?e=sD7okz" TargetMode="External"/><Relationship Id="rId4" Type="http://schemas.openxmlformats.org/officeDocument/2006/relationships/hyperlink" Target="https://imctgovco.sharepoint.com/:f:/s/INFORMESDELMIPG2025/IgCvzJU_FHAASZOgfKEsS4N3AS169Ice0KVJrppSEIyIDSw?e=ACNBxP" TargetMode="External"/><Relationship Id="rId9" Type="http://schemas.openxmlformats.org/officeDocument/2006/relationships/hyperlink" Target="https://imctgovco.sharepoint.com/:f:/s/INFORMESDELMIPG2025/IgCmUr4OYp2aTK63aZUB3yLvAWvvENooTXoZRnpO5j4biWM?e=hmTuKa" TargetMode="External"/><Relationship Id="rId14" Type="http://schemas.openxmlformats.org/officeDocument/2006/relationships/hyperlink" Target="https://imctgovco.sharepoint.com/:f:/s/INFORMESDELMIPG2025/IgCD6nMpmw-oT41WyBlCo_n5AcbElqi8KWzaxUAD2CSAU8E?e=sD7okz" TargetMode="External"/><Relationship Id="rId22" Type="http://schemas.openxmlformats.org/officeDocument/2006/relationships/hyperlink" Target="https://imctgovco.sharepoint.com/:f:/s/INFORMESDELMIPG2025/IgCD6nMpmw-oT41WyBlCo_n5AcbElqi8KWzaxUAD2CSAU8E?e=sD7okz" TargetMode="External"/><Relationship Id="rId27"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56"/>
  <sheetViews>
    <sheetView showGridLines="0" tabSelected="1" zoomScale="80" zoomScaleNormal="80" workbookViewId="0">
      <selection activeCell="BC120" sqref="BC120"/>
    </sheetView>
  </sheetViews>
  <sheetFormatPr baseColWidth="10" defaultColWidth="9" defaultRowHeight="14"/>
  <cols>
    <col min="1" max="1" width="12.5" style="17" customWidth="1"/>
    <col min="2" max="2" width="18.1640625" style="15" customWidth="1"/>
    <col min="3" max="3" width="75.5" style="13" customWidth="1"/>
    <col min="4" max="4" width="11.33203125" style="13" customWidth="1"/>
    <col min="5" max="5" width="13.83203125" style="13" customWidth="1"/>
    <col min="6" max="6" width="66.6640625" style="13" customWidth="1"/>
    <col min="7" max="7" width="31" style="13" customWidth="1"/>
    <col min="8" max="8" width="15.6640625" style="17" customWidth="1"/>
    <col min="9" max="9" width="15.5" style="17" customWidth="1"/>
    <col min="10" max="10" width="15.1640625" style="17" customWidth="1"/>
    <col min="11" max="15" width="10.6640625" style="17" hidden="1" customWidth="1"/>
    <col min="16" max="16" width="17" style="17" customWidth="1"/>
    <col min="17" max="17" width="15.1640625" style="17" customWidth="1"/>
    <col min="18" max="18" width="12" style="13" customWidth="1"/>
    <col min="19" max="19" width="16.83203125" style="13" customWidth="1"/>
    <col min="20" max="20" width="12" style="13" customWidth="1"/>
    <col min="21" max="21" width="15.6640625" style="13" customWidth="1"/>
    <col min="22" max="22" width="12" style="13" customWidth="1"/>
    <col min="23" max="23" width="14.6640625" style="13" customWidth="1"/>
    <col min="24" max="24" width="74.33203125" style="13" customWidth="1"/>
    <col min="25" max="25" width="26.5" style="13" customWidth="1"/>
    <col min="26" max="26" width="13" style="13" customWidth="1"/>
    <col min="27" max="27" width="19.83203125" style="13" customWidth="1"/>
    <col min="28" max="30" width="13" style="13" customWidth="1"/>
    <col min="31" max="31" width="19.5" style="13" customWidth="1"/>
    <col min="32" max="33" width="28" style="13" customWidth="1"/>
    <col min="34" max="34" width="13" style="13" customWidth="1"/>
    <col min="35" max="35" width="16" style="13" customWidth="1"/>
    <col min="36" max="36" width="15" style="13" customWidth="1"/>
    <col min="37" max="38" width="48" customWidth="1"/>
    <col min="39" max="39" width="13" style="13" customWidth="1"/>
    <col min="40" max="40" width="16" style="13" customWidth="1"/>
    <col min="41" max="41" width="21.83203125" style="13" customWidth="1"/>
    <col min="42" max="42" width="15" style="13" customWidth="1"/>
    <col min="43" max="44" width="28" style="13" customWidth="1"/>
    <col min="45" max="45" width="13" style="13" customWidth="1"/>
    <col min="46" max="46" width="16" style="13" customWidth="1"/>
    <col min="47" max="47" width="28.6640625" style="13" customWidth="1"/>
    <col min="48" max="48" width="39.5" style="13" customWidth="1"/>
    <col min="49" max="49" width="16" style="13" customWidth="1"/>
    <col min="50" max="50" width="23.83203125" style="13" customWidth="1"/>
    <col min="51" max="51" width="16" style="13" customWidth="1"/>
    <col min="52" max="52" width="46" style="17" customWidth="1"/>
    <col min="53" max="54" width="18" style="13" customWidth="1"/>
    <col min="55" max="55" width="60" style="160" customWidth="1"/>
    <col min="56" max="56" width="13" style="13" customWidth="1"/>
    <col min="57" max="57" width="17" style="13" hidden="1" customWidth="1"/>
    <col min="58" max="59" width="18" style="13" hidden="1" customWidth="1"/>
    <col min="60" max="60" width="30" style="13" hidden="1" customWidth="1"/>
    <col min="61" max="61" width="16.6640625" style="13" hidden="1" customWidth="1"/>
    <col min="62" max="62" width="13" style="146" customWidth="1"/>
    <col min="63" max="16384" width="9" style="13"/>
  </cols>
  <sheetData>
    <row r="1" spans="1:62" ht="23" customHeight="1">
      <c r="A1" s="228" t="s">
        <v>895</v>
      </c>
      <c r="B1" s="228"/>
      <c r="C1" s="164" t="s">
        <v>0</v>
      </c>
      <c r="D1" s="165"/>
      <c r="E1" s="165"/>
      <c r="F1" s="165"/>
      <c r="G1" s="165"/>
      <c r="H1" s="165"/>
      <c r="I1" s="165"/>
      <c r="J1" s="165"/>
      <c r="K1" s="165"/>
      <c r="L1" s="165"/>
      <c r="M1" s="165"/>
      <c r="N1" s="165"/>
      <c r="O1" s="166"/>
      <c r="P1" s="163"/>
      <c r="Q1" s="163"/>
      <c r="R1" s="163"/>
      <c r="S1" s="212" t="s">
        <v>1</v>
      </c>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51"/>
      <c r="BD1" s="213"/>
      <c r="BE1" s="213"/>
      <c r="BF1" s="213"/>
      <c r="BG1" s="213"/>
      <c r="BH1" s="213"/>
      <c r="BI1" s="214"/>
      <c r="BJ1" s="215"/>
    </row>
    <row r="2" spans="1:62" ht="23" customHeight="1">
      <c r="A2" s="229" t="s">
        <v>2</v>
      </c>
      <c r="B2" s="229"/>
      <c r="C2" s="167"/>
      <c r="D2" s="168"/>
      <c r="E2" s="168"/>
      <c r="F2" s="168"/>
      <c r="G2" s="168"/>
      <c r="H2" s="168"/>
      <c r="I2" s="168"/>
      <c r="J2" s="168"/>
      <c r="K2" s="168"/>
      <c r="L2" s="168"/>
      <c r="M2" s="168"/>
      <c r="N2" s="168"/>
      <c r="O2" s="169"/>
      <c r="P2" s="163"/>
      <c r="Q2" s="163"/>
      <c r="R2" s="163"/>
      <c r="S2" s="216"/>
      <c r="T2" s="217"/>
      <c r="U2" s="217"/>
      <c r="V2" s="217"/>
      <c r="W2" s="217"/>
      <c r="X2" s="217"/>
      <c r="Y2" s="217"/>
      <c r="Z2" s="217"/>
      <c r="AA2" s="217"/>
      <c r="AB2" s="217"/>
      <c r="AC2" s="217"/>
      <c r="AD2" s="217"/>
      <c r="AE2" s="217"/>
      <c r="AF2" s="217"/>
      <c r="AG2" s="217"/>
      <c r="AH2" s="217"/>
      <c r="AI2" s="217"/>
      <c r="AJ2" s="217"/>
      <c r="AK2" s="217"/>
      <c r="AL2" s="217"/>
      <c r="AM2" s="217"/>
      <c r="AN2" s="217"/>
      <c r="AO2" s="217"/>
      <c r="AP2" s="217"/>
      <c r="AQ2" s="217"/>
      <c r="AR2" s="217"/>
      <c r="AS2" s="217"/>
      <c r="AT2" s="217"/>
      <c r="AU2" s="217"/>
      <c r="AV2" s="217"/>
      <c r="AW2" s="217"/>
      <c r="AX2" s="217"/>
      <c r="AY2" s="217"/>
      <c r="AZ2" s="217"/>
      <c r="BA2" s="217"/>
      <c r="BB2" s="217"/>
      <c r="BC2" s="252"/>
      <c r="BD2" s="217"/>
      <c r="BE2" s="217"/>
      <c r="BF2" s="217"/>
      <c r="BG2" s="217"/>
      <c r="BH2" s="217"/>
      <c r="BI2" s="218"/>
      <c r="BJ2" s="219"/>
    </row>
    <row r="3" spans="1:62" ht="23" customHeight="1">
      <c r="A3" s="229" t="s">
        <v>896</v>
      </c>
      <c r="B3" s="229"/>
      <c r="C3" s="170" t="s">
        <v>3</v>
      </c>
      <c r="D3" s="171"/>
      <c r="E3" s="171"/>
      <c r="F3" s="171"/>
      <c r="G3" s="171"/>
      <c r="H3" s="171"/>
      <c r="I3" s="171"/>
      <c r="J3" s="171"/>
      <c r="K3" s="171"/>
      <c r="L3" s="171"/>
      <c r="M3" s="171"/>
      <c r="N3" s="171"/>
      <c r="O3" s="172"/>
      <c r="P3" s="163"/>
      <c r="Q3" s="163"/>
      <c r="R3" s="163"/>
      <c r="S3" s="216"/>
      <c r="T3" s="217"/>
      <c r="U3" s="217"/>
      <c r="V3" s="217"/>
      <c r="W3" s="217"/>
      <c r="X3" s="217"/>
      <c r="Y3" s="217"/>
      <c r="Z3" s="217"/>
      <c r="AA3" s="217"/>
      <c r="AB3" s="217"/>
      <c r="AC3" s="217"/>
      <c r="AD3" s="217"/>
      <c r="AE3" s="217"/>
      <c r="AF3" s="217"/>
      <c r="AG3" s="217"/>
      <c r="AH3" s="217"/>
      <c r="AI3" s="217"/>
      <c r="AJ3" s="217"/>
      <c r="AK3" s="217"/>
      <c r="AL3" s="217"/>
      <c r="AM3" s="217"/>
      <c r="AN3" s="217"/>
      <c r="AO3" s="217"/>
      <c r="AP3" s="217"/>
      <c r="AQ3" s="217"/>
      <c r="AR3" s="217"/>
      <c r="AS3" s="217"/>
      <c r="AT3" s="217"/>
      <c r="AU3" s="217"/>
      <c r="AV3" s="217"/>
      <c r="AW3" s="217"/>
      <c r="AX3" s="217"/>
      <c r="AY3" s="217"/>
      <c r="AZ3" s="217"/>
      <c r="BA3" s="217"/>
      <c r="BB3" s="217"/>
      <c r="BC3" s="252"/>
      <c r="BD3" s="217"/>
      <c r="BE3" s="217"/>
      <c r="BF3" s="217"/>
      <c r="BG3" s="217"/>
      <c r="BH3" s="217"/>
      <c r="BI3" s="218"/>
      <c r="BJ3" s="219"/>
    </row>
    <row r="4" spans="1:62" ht="15.75" customHeight="1">
      <c r="A4" s="225"/>
      <c r="B4" s="225"/>
      <c r="C4" s="225"/>
      <c r="D4" s="225"/>
      <c r="E4" s="225"/>
      <c r="F4" s="225"/>
      <c r="G4" s="225"/>
      <c r="H4" s="225"/>
      <c r="I4" s="225"/>
      <c r="J4" s="225"/>
      <c r="K4" s="225"/>
      <c r="L4" s="225"/>
      <c r="M4" s="225"/>
      <c r="N4" s="225"/>
      <c r="O4" s="225"/>
      <c r="P4" s="225"/>
      <c r="Q4" s="225"/>
      <c r="R4" s="226"/>
      <c r="S4" s="216"/>
      <c r="T4" s="217"/>
      <c r="U4" s="217"/>
      <c r="V4" s="217"/>
      <c r="W4" s="217"/>
      <c r="X4" s="217"/>
      <c r="Y4" s="217"/>
      <c r="Z4" s="217"/>
      <c r="AA4" s="217"/>
      <c r="AB4" s="217"/>
      <c r="AC4" s="217"/>
      <c r="AD4" s="217"/>
      <c r="AE4" s="217"/>
      <c r="AF4" s="217"/>
      <c r="AG4" s="217"/>
      <c r="AH4" s="217"/>
      <c r="AI4" s="217"/>
      <c r="AJ4" s="217"/>
      <c r="AK4" s="217"/>
      <c r="AL4" s="217"/>
      <c r="AM4" s="217"/>
      <c r="AN4" s="217"/>
      <c r="AO4" s="217"/>
      <c r="AP4" s="217"/>
      <c r="AQ4" s="217"/>
      <c r="AR4" s="217"/>
      <c r="AS4" s="217"/>
      <c r="AT4" s="217"/>
      <c r="AU4" s="217"/>
      <c r="AV4" s="217"/>
      <c r="AW4" s="217"/>
      <c r="AX4" s="217"/>
      <c r="AY4" s="217"/>
      <c r="AZ4" s="217"/>
      <c r="BA4" s="217"/>
      <c r="BB4" s="217"/>
      <c r="BC4" s="252"/>
      <c r="BD4" s="217"/>
      <c r="BE4" s="217"/>
      <c r="BF4" s="217"/>
      <c r="BG4" s="217"/>
      <c r="BH4" s="217"/>
      <c r="BI4" s="218"/>
      <c r="BJ4" s="219"/>
    </row>
    <row r="5" spans="1:62" ht="27" customHeight="1">
      <c r="A5" s="230" t="s">
        <v>4</v>
      </c>
      <c r="B5" s="230"/>
      <c r="C5" s="230"/>
      <c r="D5" s="230"/>
      <c r="E5" s="230"/>
      <c r="F5" s="230"/>
      <c r="G5" s="230"/>
      <c r="H5" s="230"/>
      <c r="I5" s="230"/>
      <c r="J5" s="230"/>
      <c r="K5" s="230"/>
      <c r="L5" s="230"/>
      <c r="M5" s="230"/>
      <c r="N5" s="230"/>
      <c r="O5" s="230"/>
      <c r="P5" s="230"/>
      <c r="Q5" s="230"/>
      <c r="R5" s="230"/>
      <c r="S5" s="216"/>
      <c r="T5" s="217"/>
      <c r="U5" s="217"/>
      <c r="V5" s="217"/>
      <c r="W5" s="217"/>
      <c r="X5" s="217"/>
      <c r="Y5" s="217"/>
      <c r="Z5" s="217"/>
      <c r="AA5" s="217"/>
      <c r="AB5" s="217"/>
      <c r="AC5" s="217"/>
      <c r="AD5" s="217"/>
      <c r="AE5" s="217"/>
      <c r="AF5" s="217"/>
      <c r="AG5" s="217"/>
      <c r="AH5" s="217"/>
      <c r="AI5" s="217"/>
      <c r="AJ5" s="217"/>
      <c r="AK5" s="217"/>
      <c r="AL5" s="217"/>
      <c r="AM5" s="217"/>
      <c r="AN5" s="217"/>
      <c r="AO5" s="217"/>
      <c r="AP5" s="217"/>
      <c r="AQ5" s="217"/>
      <c r="AR5" s="217"/>
      <c r="AS5" s="217"/>
      <c r="AT5" s="217"/>
      <c r="AU5" s="217"/>
      <c r="AV5" s="217"/>
      <c r="AW5" s="217"/>
      <c r="AX5" s="217"/>
      <c r="AY5" s="217"/>
      <c r="AZ5" s="217"/>
      <c r="BA5" s="217"/>
      <c r="BB5" s="217"/>
      <c r="BC5" s="252"/>
      <c r="BD5" s="217"/>
      <c r="BE5" s="217"/>
      <c r="BF5" s="217"/>
      <c r="BG5" s="217"/>
      <c r="BH5" s="217"/>
      <c r="BI5" s="218"/>
      <c r="BJ5" s="219"/>
    </row>
    <row r="6" spans="1:62" ht="15.75" customHeight="1">
      <c r="A6" s="176" t="s">
        <v>5</v>
      </c>
      <c r="B6" s="177"/>
      <c r="C6" s="177"/>
      <c r="D6" s="177"/>
      <c r="E6" s="177"/>
      <c r="F6" s="177"/>
      <c r="G6" s="177"/>
      <c r="H6" s="177"/>
      <c r="I6" s="177"/>
      <c r="J6" s="177"/>
      <c r="K6" s="177"/>
      <c r="L6" s="177"/>
      <c r="M6" s="177"/>
      <c r="N6" s="177"/>
      <c r="O6" s="177"/>
      <c r="P6" s="177"/>
      <c r="Q6" s="177"/>
      <c r="R6" s="178"/>
      <c r="S6" s="220"/>
      <c r="T6" s="221"/>
      <c r="U6" s="221"/>
      <c r="V6" s="221"/>
      <c r="W6" s="221"/>
      <c r="X6" s="221"/>
      <c r="Y6" s="221"/>
      <c r="Z6" s="221"/>
      <c r="AA6" s="221"/>
      <c r="AB6" s="221"/>
      <c r="AC6" s="221"/>
      <c r="AD6" s="221"/>
      <c r="AE6" s="221"/>
      <c r="AF6" s="221"/>
      <c r="AG6" s="221"/>
      <c r="AH6" s="221"/>
      <c r="AI6" s="221"/>
      <c r="AJ6" s="221"/>
      <c r="AK6" s="221"/>
      <c r="AL6" s="221"/>
      <c r="AM6" s="221"/>
      <c r="AN6" s="221"/>
      <c r="AO6" s="221"/>
      <c r="AP6" s="221"/>
      <c r="AQ6" s="221"/>
      <c r="AR6" s="221"/>
      <c r="AS6" s="221"/>
      <c r="AT6" s="221"/>
      <c r="AU6" s="221"/>
      <c r="AV6" s="221"/>
      <c r="AW6" s="221"/>
      <c r="AX6" s="221"/>
      <c r="AY6" s="221"/>
      <c r="AZ6" s="221"/>
      <c r="BA6" s="221"/>
      <c r="BB6" s="221"/>
      <c r="BC6" s="253"/>
      <c r="BD6" s="221"/>
      <c r="BE6" s="221"/>
      <c r="BF6" s="221"/>
      <c r="BG6" s="221"/>
      <c r="BH6" s="221"/>
      <c r="BI6" s="222"/>
      <c r="BJ6" s="223"/>
    </row>
    <row r="7" spans="1:62" ht="6.75" customHeight="1">
      <c r="A7" s="179"/>
      <c r="B7" s="179"/>
      <c r="C7" s="179"/>
      <c r="D7" s="179"/>
      <c r="E7" s="179"/>
      <c r="F7" s="179"/>
      <c r="G7" s="179"/>
      <c r="H7" s="179"/>
      <c r="I7" s="179"/>
      <c r="J7" s="179"/>
      <c r="K7" s="179"/>
      <c r="L7" s="179"/>
      <c r="M7" s="179"/>
      <c r="N7" s="179"/>
      <c r="O7" s="179"/>
      <c r="P7" s="179"/>
      <c r="Q7" s="179"/>
      <c r="R7" s="179"/>
      <c r="S7" s="179"/>
      <c r="T7" s="179"/>
      <c r="U7" s="179"/>
      <c r="V7" s="179"/>
      <c r="W7" s="179"/>
      <c r="X7" s="179"/>
      <c r="Y7" s="179"/>
      <c r="Z7" s="179"/>
      <c r="AA7" s="179"/>
      <c r="AB7" s="179"/>
      <c r="AC7" s="179"/>
      <c r="AD7" s="179"/>
      <c r="AE7" s="179"/>
      <c r="AF7" s="179"/>
      <c r="AG7" s="179"/>
      <c r="AH7" s="179"/>
      <c r="AI7" s="179"/>
      <c r="AJ7" s="179"/>
      <c r="AK7" s="179"/>
      <c r="AL7" s="179"/>
      <c r="AM7" s="179"/>
      <c r="AN7" s="179"/>
      <c r="AO7" s="179"/>
      <c r="AP7" s="179"/>
      <c r="AQ7" s="179"/>
      <c r="AR7" s="179"/>
      <c r="AS7" s="179"/>
      <c r="AT7" s="179"/>
      <c r="AU7" s="179"/>
      <c r="AV7" s="179"/>
      <c r="AW7" s="179"/>
      <c r="AX7" s="179"/>
      <c r="AY7" s="179"/>
      <c r="AZ7" s="179"/>
      <c r="BA7" s="179"/>
      <c r="BB7" s="179"/>
      <c r="BC7" s="254"/>
      <c r="BD7" s="179"/>
      <c r="BE7" s="179"/>
      <c r="BF7" s="179"/>
      <c r="BG7" s="179"/>
      <c r="BH7" s="179"/>
      <c r="BI7" s="180"/>
      <c r="BJ7" s="181"/>
    </row>
    <row r="8" spans="1:62" ht="29.25" customHeight="1">
      <c r="A8" s="173" t="s">
        <v>6</v>
      </c>
      <c r="B8" s="173"/>
      <c r="C8" s="173"/>
      <c r="D8" s="173"/>
      <c r="E8" s="173"/>
      <c r="F8" s="173"/>
      <c r="G8" s="173"/>
      <c r="H8" s="173"/>
      <c r="I8" s="173"/>
      <c r="J8" s="173"/>
      <c r="K8" s="173"/>
      <c r="L8" s="173"/>
      <c r="M8" s="173"/>
      <c r="N8" s="173"/>
      <c r="O8" s="173"/>
      <c r="P8" s="173"/>
      <c r="Q8" s="173"/>
      <c r="R8" s="173"/>
      <c r="S8" s="224" t="s">
        <v>7</v>
      </c>
      <c r="T8" s="224"/>
      <c r="U8" s="224"/>
      <c r="V8" s="224"/>
      <c r="W8" s="224"/>
      <c r="X8" s="224"/>
      <c r="Y8" s="224"/>
      <c r="Z8" s="224"/>
      <c r="AA8" s="224"/>
      <c r="AB8" s="224"/>
      <c r="AC8" s="224"/>
      <c r="AD8" s="224"/>
      <c r="AE8" s="224"/>
      <c r="AF8" s="224"/>
      <c r="AG8" s="224"/>
      <c r="AH8" s="224"/>
      <c r="AI8" s="182" t="s">
        <v>8</v>
      </c>
      <c r="AJ8" s="182"/>
      <c r="AK8" s="182"/>
      <c r="AL8" s="182"/>
      <c r="AM8" s="182"/>
      <c r="AN8" s="182"/>
      <c r="AO8" s="182"/>
      <c r="AP8" s="182"/>
      <c r="AQ8" s="182"/>
      <c r="AR8" s="182"/>
      <c r="AS8" s="182"/>
      <c r="AT8" s="182"/>
      <c r="AU8" s="185" t="s">
        <v>9</v>
      </c>
      <c r="AV8" s="185"/>
      <c r="AW8" s="185"/>
      <c r="AX8" s="185"/>
      <c r="AY8" s="185"/>
      <c r="AZ8" s="183" t="s">
        <v>10</v>
      </c>
      <c r="BA8" s="183"/>
      <c r="BB8" s="183"/>
      <c r="BC8" s="183"/>
      <c r="BD8" s="183"/>
      <c r="BE8" s="183"/>
      <c r="BF8" s="183"/>
      <c r="BG8" s="183"/>
      <c r="BH8" s="183"/>
      <c r="BI8" s="184"/>
      <c r="BJ8" s="183"/>
    </row>
    <row r="9" spans="1:62" ht="20.25" customHeight="1">
      <c r="A9" s="174"/>
      <c r="B9" s="174"/>
      <c r="C9" s="174"/>
      <c r="D9" s="174"/>
      <c r="E9" s="174"/>
      <c r="F9" s="174"/>
      <c r="G9" s="174"/>
      <c r="H9" s="174"/>
      <c r="I9" s="174"/>
      <c r="J9" s="174"/>
      <c r="K9" s="174"/>
      <c r="L9" s="174"/>
      <c r="M9" s="174"/>
      <c r="N9" s="174"/>
      <c r="O9" s="174"/>
      <c r="P9" s="174"/>
      <c r="Q9" s="174"/>
      <c r="R9" s="174"/>
      <c r="S9" s="187" t="s">
        <v>11</v>
      </c>
      <c r="T9" s="187"/>
      <c r="U9" s="187"/>
      <c r="V9" s="187"/>
      <c r="W9" s="187"/>
      <c r="X9" s="187"/>
      <c r="Y9" s="187"/>
      <c r="Z9" s="187"/>
      <c r="AA9" s="188" t="s">
        <v>12</v>
      </c>
      <c r="AB9" s="188"/>
      <c r="AC9" s="188"/>
      <c r="AD9" s="188"/>
      <c r="AE9" s="188"/>
      <c r="AF9" s="188"/>
      <c r="AG9" s="188"/>
      <c r="AH9" s="189"/>
      <c r="AI9" s="186" t="s">
        <v>11</v>
      </c>
      <c r="AJ9" s="186"/>
      <c r="AK9" s="186"/>
      <c r="AL9" s="186"/>
      <c r="AM9" s="186"/>
      <c r="AN9" s="186"/>
      <c r="AO9" s="190" t="s">
        <v>12</v>
      </c>
      <c r="AP9" s="190"/>
      <c r="AQ9" s="190"/>
      <c r="AR9" s="190"/>
      <c r="AS9" s="190"/>
      <c r="AT9" s="190"/>
      <c r="AU9" s="191" t="s">
        <v>13</v>
      </c>
      <c r="AV9" s="191"/>
      <c r="AW9" s="191"/>
      <c r="AX9" s="191"/>
      <c r="AY9" s="192"/>
      <c r="AZ9" s="175" t="s">
        <v>11</v>
      </c>
      <c r="BA9" s="175"/>
      <c r="BB9" s="175"/>
      <c r="BC9" s="175"/>
      <c r="BD9" s="175"/>
      <c r="BE9" s="231" t="s">
        <v>14</v>
      </c>
      <c r="BF9" s="231"/>
      <c r="BG9" s="231"/>
      <c r="BH9" s="231"/>
      <c r="BI9" s="232"/>
      <c r="BJ9" s="231"/>
    </row>
    <row r="10" spans="1:62" ht="64.5" customHeight="1">
      <c r="A10" s="31" t="s">
        <v>15</v>
      </c>
      <c r="B10" s="31" t="s">
        <v>16</v>
      </c>
      <c r="C10" s="32" t="s">
        <v>17</v>
      </c>
      <c r="D10" s="31" t="s">
        <v>18</v>
      </c>
      <c r="E10" s="31" t="s">
        <v>19</v>
      </c>
      <c r="F10" s="32" t="s">
        <v>20</v>
      </c>
      <c r="G10" s="32" t="s">
        <v>21</v>
      </c>
      <c r="H10" s="32" t="s">
        <v>22</v>
      </c>
      <c r="I10" s="32" t="s">
        <v>23</v>
      </c>
      <c r="J10" s="33" t="s">
        <v>24</v>
      </c>
      <c r="K10" s="31" t="s">
        <v>25</v>
      </c>
      <c r="L10" s="31" t="s">
        <v>26</v>
      </c>
      <c r="M10" s="31" t="s">
        <v>27</v>
      </c>
      <c r="N10" s="31" t="s">
        <v>28</v>
      </c>
      <c r="O10" s="31" t="s">
        <v>29</v>
      </c>
      <c r="P10" s="32" t="s">
        <v>30</v>
      </c>
      <c r="Q10" s="32" t="s">
        <v>31</v>
      </c>
      <c r="R10" s="32" t="s">
        <v>32</v>
      </c>
      <c r="S10" s="32" t="s">
        <v>33</v>
      </c>
      <c r="T10" s="32" t="s">
        <v>34</v>
      </c>
      <c r="U10" s="32" t="s">
        <v>35</v>
      </c>
      <c r="V10" s="32" t="s">
        <v>36</v>
      </c>
      <c r="W10" s="32" t="s">
        <v>37</v>
      </c>
      <c r="X10" s="32" t="s">
        <v>38</v>
      </c>
      <c r="Y10" s="32" t="s">
        <v>39</v>
      </c>
      <c r="Z10" s="32" t="s">
        <v>40</v>
      </c>
      <c r="AA10" s="26" t="s">
        <v>33</v>
      </c>
      <c r="AB10" s="26" t="s">
        <v>34</v>
      </c>
      <c r="AC10" s="26" t="s">
        <v>35</v>
      </c>
      <c r="AD10" s="26" t="s">
        <v>41</v>
      </c>
      <c r="AE10" s="26" t="s">
        <v>37</v>
      </c>
      <c r="AF10" s="26" t="s">
        <v>38</v>
      </c>
      <c r="AG10" s="26" t="s">
        <v>39</v>
      </c>
      <c r="AH10" s="26" t="s">
        <v>40</v>
      </c>
      <c r="AI10" s="23" t="s">
        <v>42</v>
      </c>
      <c r="AJ10" s="23" t="s">
        <v>43</v>
      </c>
      <c r="AK10" s="23" t="s">
        <v>712</v>
      </c>
      <c r="AL10" s="23" t="s">
        <v>44</v>
      </c>
      <c r="AM10" s="23" t="s">
        <v>45</v>
      </c>
      <c r="AN10" s="23" t="s">
        <v>37</v>
      </c>
      <c r="AO10" s="27" t="s">
        <v>42</v>
      </c>
      <c r="AP10" s="27" t="s">
        <v>43</v>
      </c>
      <c r="AQ10" s="27" t="s">
        <v>46</v>
      </c>
      <c r="AR10" s="27" t="s">
        <v>44</v>
      </c>
      <c r="AS10" s="27" t="s">
        <v>45</v>
      </c>
      <c r="AT10" s="27" t="s">
        <v>47</v>
      </c>
      <c r="AU10" s="29" t="s">
        <v>48</v>
      </c>
      <c r="AV10" s="29" t="s">
        <v>49</v>
      </c>
      <c r="AW10" s="29" t="s">
        <v>50</v>
      </c>
      <c r="AX10" s="29" t="s">
        <v>51</v>
      </c>
      <c r="AY10" s="30" t="s">
        <v>52</v>
      </c>
      <c r="AZ10" s="24" t="s">
        <v>53</v>
      </c>
      <c r="BA10" s="24" t="s">
        <v>54</v>
      </c>
      <c r="BB10" s="24" t="s">
        <v>55</v>
      </c>
      <c r="BC10" s="24" t="s">
        <v>56</v>
      </c>
      <c r="BD10" s="24" t="s">
        <v>57</v>
      </c>
      <c r="BE10" s="29" t="s">
        <v>53</v>
      </c>
      <c r="BF10" s="29" t="s">
        <v>54</v>
      </c>
      <c r="BG10" s="29" t="s">
        <v>55</v>
      </c>
      <c r="BH10" s="29" t="s">
        <v>56</v>
      </c>
      <c r="BI10" s="29" t="s">
        <v>57</v>
      </c>
      <c r="BJ10" s="145" t="s">
        <v>910</v>
      </c>
    </row>
    <row r="11" spans="1:62" ht="133" customHeight="1">
      <c r="A11" s="14" t="s">
        <v>58</v>
      </c>
      <c r="B11" s="16" t="s">
        <v>59</v>
      </c>
      <c r="C11" s="49" t="s">
        <v>60</v>
      </c>
      <c r="D11" s="16">
        <v>1</v>
      </c>
      <c r="E11" s="14" t="s">
        <v>61</v>
      </c>
      <c r="F11" s="143" t="s">
        <v>62</v>
      </c>
      <c r="G11" s="143" t="s">
        <v>63</v>
      </c>
      <c r="H11" s="133" t="s">
        <v>64</v>
      </c>
      <c r="I11" s="134">
        <v>46032</v>
      </c>
      <c r="J11" s="134">
        <v>46387</v>
      </c>
      <c r="K11" s="134">
        <v>46142</v>
      </c>
      <c r="L11" s="134">
        <v>46264</v>
      </c>
      <c r="M11" s="134">
        <v>46386</v>
      </c>
      <c r="N11" s="133" t="s">
        <v>65</v>
      </c>
      <c r="O11" s="133" t="s">
        <v>65</v>
      </c>
      <c r="P11" s="16" t="s">
        <v>66</v>
      </c>
      <c r="Q11" s="16" t="s">
        <v>67</v>
      </c>
      <c r="R11" s="16">
        <v>1</v>
      </c>
      <c r="S11" s="54">
        <v>5.0000000000000001E-3</v>
      </c>
      <c r="T11" s="46">
        <v>1</v>
      </c>
      <c r="U11" s="54">
        <f>IF(OR(S11="",S11=0,T11=""),"",MIN(T11/S11,1))</f>
        <v>1</v>
      </c>
      <c r="V11" s="54">
        <f>IF(OR(R11="",R11=0,T11=""),"",MIN(T11/R11,1))</f>
        <v>1</v>
      </c>
      <c r="W11" s="16" t="str">
        <f t="shared" ref="W11" si="0">IF(V11="","",IF(V11&gt;=1,"Cumplida",IF(V11&gt;0,"En ejecución","Pendiente")))</f>
        <v>Cumplida</v>
      </c>
      <c r="X11" s="16" t="s">
        <v>68</v>
      </c>
      <c r="Y11" s="16" t="s">
        <v>69</v>
      </c>
      <c r="Z11" s="43">
        <v>46274</v>
      </c>
      <c r="AA11" s="54">
        <v>5.0000000000000001E-3</v>
      </c>
      <c r="AB11" s="16"/>
      <c r="AC11" s="54" t="str">
        <f>IF(OR(AA11="",AA11=0,AB11=""),"",MIN(AB11/AA11,1))</f>
        <v/>
      </c>
      <c r="AD11" s="54">
        <f>IF(AB11&lt;&gt;"",IF(OR(R11="",R11=0),"",MIN(IF(V11="",0,V11)+(AB11/R11),1)),IF(V11&lt;&gt;"",V11,""))</f>
        <v>1</v>
      </c>
      <c r="AE11" s="16" t="str">
        <f>IF(AD11="","",IF(AD11&gt;=1,"Cumplida",IF(AD11&gt;0,"En ejecución","Pendiente")))</f>
        <v>Cumplida</v>
      </c>
      <c r="AF11" s="16"/>
      <c r="AG11" s="16"/>
      <c r="AH11" s="43"/>
      <c r="AI11" s="16" t="s">
        <v>70</v>
      </c>
      <c r="AJ11" s="54">
        <v>1</v>
      </c>
      <c r="AK11" s="16" t="s">
        <v>713</v>
      </c>
      <c r="AL11" s="16" t="s">
        <v>714</v>
      </c>
      <c r="AM11" s="11">
        <v>46286</v>
      </c>
      <c r="AN11" s="10" t="str">
        <f t="shared" ref="AN11" si="1">IF(AJ11="","",IF(AJ11&gt;=1,"Cumplida",IF(AJ11&gt;0,"En ejecución","Pendiente")))</f>
        <v>Cumplida</v>
      </c>
      <c r="AO11" s="10"/>
      <c r="AP11" s="58"/>
      <c r="AQ11" s="10"/>
      <c r="AR11" s="10"/>
      <c r="AS11" s="11"/>
      <c r="AT11" s="10" t="str">
        <f t="shared" ref="AT11" si="2">IF(AP11="","",IF(AP11&gt;=1,"Cumplida",IF(AP11&gt;0,"En ejecución","Pendiente")))</f>
        <v/>
      </c>
      <c r="AU11" s="49" t="s">
        <v>71</v>
      </c>
      <c r="AV11" s="49" t="s">
        <v>72</v>
      </c>
      <c r="AW11" s="25">
        <v>1</v>
      </c>
      <c r="AX11" s="54">
        <f>IF((COUNT(AJ11,AP11))=0,"",(MIN(SUM(AJ11,AP11),1))/1)</f>
        <v>1</v>
      </c>
      <c r="AY11" s="16" t="str">
        <f>IF(AX11="","Sin medición",IF(AX11&gt;=1,"Cumplido",IF(AX11&gt;0,"En ejecución","Pendiente")))</f>
        <v>Cumplido</v>
      </c>
      <c r="AZ11" s="16" t="s">
        <v>906</v>
      </c>
      <c r="BA11" s="16" t="s">
        <v>692</v>
      </c>
      <c r="BB11" s="16" t="s">
        <v>690</v>
      </c>
      <c r="BC11" s="16" t="s">
        <v>996</v>
      </c>
      <c r="BD11" s="11">
        <v>46289</v>
      </c>
      <c r="BE11" s="10"/>
      <c r="BF11" s="10"/>
      <c r="BG11" s="10"/>
      <c r="BH11" s="10"/>
      <c r="BI11" s="51"/>
      <c r="BJ11" s="56">
        <v>0.66659999999999997</v>
      </c>
    </row>
    <row r="12" spans="1:62" ht="93" customHeight="1">
      <c r="A12" s="14" t="s">
        <v>73</v>
      </c>
      <c r="B12" s="16" t="s">
        <v>59</v>
      </c>
      <c r="C12" s="49" t="s">
        <v>74</v>
      </c>
      <c r="D12" s="16">
        <v>2</v>
      </c>
      <c r="E12" s="14" t="s">
        <v>61</v>
      </c>
      <c r="F12" s="143" t="s">
        <v>75</v>
      </c>
      <c r="G12" s="143" t="s">
        <v>76</v>
      </c>
      <c r="H12" s="133" t="s">
        <v>77</v>
      </c>
      <c r="I12" s="134">
        <v>46032</v>
      </c>
      <c r="J12" s="134">
        <v>46387</v>
      </c>
      <c r="K12" s="134">
        <v>46142</v>
      </c>
      <c r="L12" s="134">
        <v>46264</v>
      </c>
      <c r="M12" s="134">
        <v>46386</v>
      </c>
      <c r="N12" s="16" t="s">
        <v>65</v>
      </c>
      <c r="O12" s="16" t="s">
        <v>65</v>
      </c>
      <c r="P12" s="16" t="s">
        <v>78</v>
      </c>
      <c r="Q12" s="16" t="s">
        <v>67</v>
      </c>
      <c r="R12" s="16">
        <v>1</v>
      </c>
      <c r="S12" s="54">
        <v>5.0000000000000001E-3</v>
      </c>
      <c r="T12" s="46">
        <v>1</v>
      </c>
      <c r="U12" s="54">
        <f>IF(OR(S12="",S12=0,T12=""),"",MIN(T12/S12,1))</f>
        <v>1</v>
      </c>
      <c r="V12" s="54">
        <f>IF(OR(R12="",R12=0,T12=""),"",MIN(T12/R12,1))</f>
        <v>1</v>
      </c>
      <c r="W12" s="16" t="str">
        <f t="shared" ref="W12:W55" si="3">IF(V12="","",IF(V12&gt;=1,"Cumplida",IF(V12&gt;0,"En ejecución","Pendiente")))</f>
        <v>Cumplida</v>
      </c>
      <c r="X12" s="16" t="s">
        <v>79</v>
      </c>
      <c r="Y12" s="16" t="s">
        <v>80</v>
      </c>
      <c r="Z12" s="43">
        <v>46274</v>
      </c>
      <c r="AA12" s="54">
        <v>5.0000000000000001E-3</v>
      </c>
      <c r="AB12" s="16"/>
      <c r="AC12" s="54" t="str">
        <f>IF(OR(AA12="",AA12=0,AB12=""),"",MIN(AB12/AA12,1))</f>
        <v/>
      </c>
      <c r="AD12" s="54">
        <f>IF(AB12&lt;&gt;"",IF(OR(R12="",R12=0),"",MIN(IF(V12="",0,V12)+(AB12/R12),1)),IF(V12&lt;&gt;"",V12,""))</f>
        <v>1</v>
      </c>
      <c r="AE12" s="16" t="str">
        <f t="shared" ref="AE12:AE24" si="4">IF(AD12="","",IF(AD12&gt;=1,"Cumplida",IF(AD12&gt;0,"En ejecución","Pendiente")))</f>
        <v>Cumplida</v>
      </c>
      <c r="AF12" s="16"/>
      <c r="AG12" s="16"/>
      <c r="AH12" s="43"/>
      <c r="AI12" s="16" t="s">
        <v>70</v>
      </c>
      <c r="AJ12" s="54">
        <v>1</v>
      </c>
      <c r="AK12" s="16" t="s">
        <v>715</v>
      </c>
      <c r="AL12" s="16" t="s">
        <v>714</v>
      </c>
      <c r="AM12" s="11">
        <v>46286</v>
      </c>
      <c r="AN12" s="10" t="str">
        <f t="shared" ref="AN12:AN24" si="5">IF(AJ12="","",IF(AJ12&gt;=1,"Cumplida",IF(AJ12&gt;0,"En ejecución","Pendiente")))</f>
        <v>Cumplida</v>
      </c>
      <c r="AO12" s="10"/>
      <c r="AP12" s="58"/>
      <c r="AQ12" s="10"/>
      <c r="AR12" s="10"/>
      <c r="AS12" s="11"/>
      <c r="AT12" s="10" t="str">
        <f t="shared" ref="AT12:AT24" si="6">IF(AP12="","",IF(AP12&gt;=1,"Cumplida",IF(AP12&gt;0,"En ejecución","Pendiente")))</f>
        <v/>
      </c>
      <c r="AU12" s="49" t="s">
        <v>81</v>
      </c>
      <c r="AV12" s="49" t="s">
        <v>72</v>
      </c>
      <c r="AW12" s="25">
        <v>1</v>
      </c>
      <c r="AX12" s="54">
        <f>IF((COUNT(AJ12,AP12))=0,"",(MIN(SUM(AJ12,AP12),1))/1)</f>
        <v>1</v>
      </c>
      <c r="AY12" s="16" t="str">
        <f>IF(AX12="","Sin medición",IF(AX12&gt;=1,"Cumplido",IF(AX12&gt;0,"En ejecución","Pendiente")))</f>
        <v>Cumplido</v>
      </c>
      <c r="AZ12" s="16" t="s">
        <v>907</v>
      </c>
      <c r="BA12" s="16" t="s">
        <v>692</v>
      </c>
      <c r="BB12" s="16" t="s">
        <v>690</v>
      </c>
      <c r="BC12" s="16" t="s">
        <v>997</v>
      </c>
      <c r="BD12" s="11">
        <v>46289</v>
      </c>
      <c r="BE12" s="10"/>
      <c r="BF12" s="10"/>
      <c r="BG12" s="10"/>
      <c r="BH12" s="10"/>
      <c r="BI12" s="51"/>
      <c r="BJ12" s="56">
        <v>0.66659999999999997</v>
      </c>
    </row>
    <row r="13" spans="1:62" ht="54.75" customHeight="1">
      <c r="A13" s="14" t="s">
        <v>82</v>
      </c>
      <c r="B13" s="16" t="s">
        <v>59</v>
      </c>
      <c r="C13" s="49" t="s">
        <v>83</v>
      </c>
      <c r="D13" s="16">
        <v>3</v>
      </c>
      <c r="E13" s="14" t="s">
        <v>61</v>
      </c>
      <c r="F13" s="143" t="s">
        <v>84</v>
      </c>
      <c r="G13" s="143" t="s">
        <v>85</v>
      </c>
      <c r="H13" s="227" t="s">
        <v>86</v>
      </c>
      <c r="I13" s="162">
        <v>46032</v>
      </c>
      <c r="J13" s="162">
        <v>46387</v>
      </c>
      <c r="K13" s="162">
        <v>46142</v>
      </c>
      <c r="L13" s="162">
        <v>46264</v>
      </c>
      <c r="M13" s="162">
        <v>46386</v>
      </c>
      <c r="N13" s="16" t="s">
        <v>65</v>
      </c>
      <c r="O13" s="16" t="s">
        <v>65</v>
      </c>
      <c r="P13" s="16" t="s">
        <v>87</v>
      </c>
      <c r="Q13" s="16" t="s">
        <v>88</v>
      </c>
      <c r="R13" s="16">
        <v>2</v>
      </c>
      <c r="S13" s="54">
        <v>5.0000000000000001E-3</v>
      </c>
      <c r="T13" s="46">
        <v>1</v>
      </c>
      <c r="U13" s="54">
        <f>IF(OR(S13="",S13=0,T13=""),"",MIN(T13/S13,1))</f>
        <v>1</v>
      </c>
      <c r="V13" s="54">
        <f>IF(OR(R13="",R13=0,T13=""),"",MIN(T13/R13,1))</f>
        <v>0.5</v>
      </c>
      <c r="W13" s="16" t="str">
        <f t="shared" si="3"/>
        <v>En ejecución</v>
      </c>
      <c r="X13" s="16" t="s">
        <v>89</v>
      </c>
      <c r="Y13" s="16" t="s">
        <v>90</v>
      </c>
      <c r="Z13" s="43">
        <v>46274</v>
      </c>
      <c r="AA13" s="54">
        <v>5.0000000000000001E-3</v>
      </c>
      <c r="AB13" s="16"/>
      <c r="AC13" s="54" t="str">
        <f>IF(OR(AA13="",AA13=0,AB13=""),"",MIN(AB13/AA13,1))</f>
        <v/>
      </c>
      <c r="AD13" s="54">
        <f>IF(AB13&lt;&gt;"",IF(OR(R13="",R13=0),"",MIN(IF(V13="",0,V13)+(AB13/R13),1)),IF(V13&lt;&gt;"",V13,""))</f>
        <v>0.5</v>
      </c>
      <c r="AE13" s="16" t="str">
        <f t="shared" si="4"/>
        <v>En ejecución</v>
      </c>
      <c r="AF13" s="16"/>
      <c r="AG13" s="16"/>
      <c r="AH13" s="43"/>
      <c r="AI13" s="16" t="s">
        <v>70</v>
      </c>
      <c r="AJ13" s="54">
        <v>0.5</v>
      </c>
      <c r="AK13" s="16" t="s">
        <v>716</v>
      </c>
      <c r="AL13" s="16" t="s">
        <v>717</v>
      </c>
      <c r="AM13" s="11">
        <v>46286</v>
      </c>
      <c r="AN13" s="10" t="str">
        <f t="shared" si="5"/>
        <v>En ejecución</v>
      </c>
      <c r="AO13" s="10"/>
      <c r="AP13" s="58"/>
      <c r="AQ13" s="10"/>
      <c r="AR13" s="10"/>
      <c r="AS13" s="11"/>
      <c r="AT13" s="10" t="str">
        <f t="shared" si="6"/>
        <v/>
      </c>
      <c r="AU13" s="193" t="s">
        <v>91</v>
      </c>
      <c r="AV13" s="193" t="s">
        <v>72</v>
      </c>
      <c r="AW13" s="194">
        <v>1</v>
      </c>
      <c r="AX13" s="197">
        <f>IF((COUNT(AJ13,AP13)+COUNT(AJ14,AP14))=0,"",(MIN(SUM(AJ13,AP13),1)+MIN(SUM(AJ14,AP14),1))/2)</f>
        <v>0.25</v>
      </c>
      <c r="AY13" s="200" t="str">
        <f>IF(AX13="","Sin medición",IF(AX13&gt;=1,"Cumplido",IF(AX13&gt;0,"En ejecución","Pendiente")))</f>
        <v>En ejecución</v>
      </c>
      <c r="AZ13" s="16" t="s">
        <v>909</v>
      </c>
      <c r="BA13" s="16" t="s">
        <v>692</v>
      </c>
      <c r="BB13" s="16" t="s">
        <v>690</v>
      </c>
      <c r="BC13" s="16" t="s">
        <v>998</v>
      </c>
      <c r="BD13" s="11">
        <v>46289</v>
      </c>
      <c r="BE13" s="10"/>
      <c r="BF13" s="10"/>
      <c r="BG13" s="10"/>
      <c r="BH13" s="10"/>
      <c r="BI13" s="51"/>
      <c r="BJ13" s="56">
        <v>0.5</v>
      </c>
    </row>
    <row r="14" spans="1:62" ht="49.5" customHeight="1">
      <c r="A14" s="14" t="s">
        <v>82</v>
      </c>
      <c r="B14" s="16" t="s">
        <v>59</v>
      </c>
      <c r="C14" s="49" t="s">
        <v>83</v>
      </c>
      <c r="D14" s="16">
        <v>4</v>
      </c>
      <c r="E14" s="14" t="s">
        <v>92</v>
      </c>
      <c r="F14" s="143" t="s">
        <v>93</v>
      </c>
      <c r="G14" s="143" t="s">
        <v>94</v>
      </c>
      <c r="H14" s="227"/>
      <c r="I14" s="162"/>
      <c r="J14" s="162"/>
      <c r="K14" s="162"/>
      <c r="L14" s="162"/>
      <c r="M14" s="162"/>
      <c r="N14" s="16" t="s">
        <v>65</v>
      </c>
      <c r="O14" s="16" t="s">
        <v>65</v>
      </c>
      <c r="P14" s="16" t="s">
        <v>66</v>
      </c>
      <c r="Q14" s="16" t="s">
        <v>88</v>
      </c>
      <c r="R14" s="16">
        <v>1</v>
      </c>
      <c r="S14" s="16"/>
      <c r="T14" s="16"/>
      <c r="U14" s="54" t="str">
        <f>IF(OR(S14="",S14=0,T14=""),"",MIN(T14/S14,1))</f>
        <v/>
      </c>
      <c r="V14" s="54" t="str">
        <f>IF(OR(R14="",R14=0,T14=""),"",MIN(T14/R14,1))</f>
        <v/>
      </c>
      <c r="W14" s="16" t="str">
        <f t="shared" si="3"/>
        <v/>
      </c>
      <c r="X14" s="16" t="s">
        <v>95</v>
      </c>
      <c r="Y14" s="16" t="s">
        <v>95</v>
      </c>
      <c r="Z14" s="43"/>
      <c r="AA14" s="16">
        <v>1</v>
      </c>
      <c r="AB14" s="16"/>
      <c r="AC14" s="54" t="str">
        <f>IF(OR(AA14="",AA14=0,AB14=""),"",MIN(AB14/AA14,1))</f>
        <v/>
      </c>
      <c r="AD14" s="54" t="str">
        <f>IF(AB14&lt;&gt;"",IF(OR(R14="",R14=0),"",MIN(IF(V14="",0,V14)+(AB14/R14),1)),IF(V14&lt;&gt;"",V14,""))</f>
        <v/>
      </c>
      <c r="AE14" s="16" t="str">
        <f t="shared" si="4"/>
        <v/>
      </c>
      <c r="AF14" s="16"/>
      <c r="AG14" s="16"/>
      <c r="AH14" s="43"/>
      <c r="AI14" s="16" t="s">
        <v>96</v>
      </c>
      <c r="AJ14" s="54"/>
      <c r="AK14" s="16" t="s">
        <v>718</v>
      </c>
      <c r="AL14" s="16" t="s">
        <v>719</v>
      </c>
      <c r="AM14" s="11">
        <v>46286</v>
      </c>
      <c r="AN14" s="10" t="str">
        <f t="shared" si="5"/>
        <v/>
      </c>
      <c r="AO14" s="10"/>
      <c r="AP14" s="58"/>
      <c r="AQ14" s="10"/>
      <c r="AR14" s="10"/>
      <c r="AS14" s="11"/>
      <c r="AT14" s="10" t="str">
        <f t="shared" si="6"/>
        <v/>
      </c>
      <c r="AU14" s="193"/>
      <c r="AV14" s="193"/>
      <c r="AW14" s="195"/>
      <c r="AX14" s="199"/>
      <c r="AY14" s="202"/>
      <c r="AZ14" s="16" t="s">
        <v>95</v>
      </c>
      <c r="BA14" s="16" t="s">
        <v>902</v>
      </c>
      <c r="BB14" s="16"/>
      <c r="BC14" s="16" t="s">
        <v>908</v>
      </c>
      <c r="BD14" s="11">
        <v>46289</v>
      </c>
      <c r="BE14" s="10"/>
      <c r="BF14" s="10"/>
      <c r="BG14" s="10"/>
      <c r="BH14" s="10"/>
      <c r="BI14" s="51"/>
      <c r="BJ14" s="56">
        <v>0</v>
      </c>
    </row>
    <row r="15" spans="1:62" ht="179" customHeight="1">
      <c r="A15" s="14" t="s">
        <v>97</v>
      </c>
      <c r="B15" s="16" t="s">
        <v>59</v>
      </c>
      <c r="C15" s="49" t="s">
        <v>98</v>
      </c>
      <c r="D15" s="16">
        <v>5</v>
      </c>
      <c r="E15" s="14" t="s">
        <v>61</v>
      </c>
      <c r="F15" s="143" t="s">
        <v>99</v>
      </c>
      <c r="G15" s="143" t="s">
        <v>100</v>
      </c>
      <c r="H15" s="133" t="s">
        <v>86</v>
      </c>
      <c r="I15" s="134">
        <v>46032</v>
      </c>
      <c r="J15" s="134">
        <v>46387</v>
      </c>
      <c r="K15" s="134">
        <v>46142</v>
      </c>
      <c r="L15" s="134">
        <v>46264</v>
      </c>
      <c r="M15" s="134">
        <v>46386</v>
      </c>
      <c r="N15" s="16" t="s">
        <v>65</v>
      </c>
      <c r="O15" s="16" t="s">
        <v>65</v>
      </c>
      <c r="P15" s="16" t="s">
        <v>87</v>
      </c>
      <c r="Q15" s="16" t="s">
        <v>88</v>
      </c>
      <c r="R15" s="16">
        <v>2</v>
      </c>
      <c r="S15" s="54">
        <v>5.0000000000000001E-3</v>
      </c>
      <c r="T15" s="46">
        <v>1</v>
      </c>
      <c r="U15" s="54">
        <f>IF(OR(S15="",S15=0,T15=""),"",MIN(T15/S15,1))</f>
        <v>1</v>
      </c>
      <c r="V15" s="54">
        <f>IF(OR(R15="",R15=0,T15=""),"",MIN(T15/R15,1))</f>
        <v>0.5</v>
      </c>
      <c r="W15" s="16" t="str">
        <f t="shared" si="3"/>
        <v>En ejecución</v>
      </c>
      <c r="X15" s="16" t="s">
        <v>101</v>
      </c>
      <c r="Y15" s="16" t="s">
        <v>102</v>
      </c>
      <c r="Z15" s="43">
        <v>46274</v>
      </c>
      <c r="AA15" s="54">
        <v>5.0000000000000001E-3</v>
      </c>
      <c r="AB15" s="16"/>
      <c r="AC15" s="54" t="str">
        <f>IF(OR(AA15="",AA15=0,AB15=""),"",MIN(AB15/AA15,1))</f>
        <v/>
      </c>
      <c r="AD15" s="54">
        <f>IF(AB15&lt;&gt;"",IF(OR(R15="",R15=0),"",MIN(IF(V15="",0,V15)+(AB15/R15),1)),IF(V15&lt;&gt;"",V15,""))</f>
        <v>0.5</v>
      </c>
      <c r="AE15" s="16" t="str">
        <f t="shared" si="4"/>
        <v>En ejecución</v>
      </c>
      <c r="AF15" s="16"/>
      <c r="AG15" s="16"/>
      <c r="AH15" s="43"/>
      <c r="AI15" s="16" t="s">
        <v>70</v>
      </c>
      <c r="AJ15" s="54">
        <v>0.5</v>
      </c>
      <c r="AK15" s="16" t="s">
        <v>720</v>
      </c>
      <c r="AL15" s="16" t="s">
        <v>721</v>
      </c>
      <c r="AM15" s="11">
        <v>46286</v>
      </c>
      <c r="AN15" s="10" t="str">
        <f t="shared" si="5"/>
        <v>En ejecución</v>
      </c>
      <c r="AO15" s="10"/>
      <c r="AP15" s="58"/>
      <c r="AQ15" s="10"/>
      <c r="AR15" s="10"/>
      <c r="AS15" s="11"/>
      <c r="AT15" s="10" t="str">
        <f t="shared" si="6"/>
        <v/>
      </c>
      <c r="AU15" s="49" t="s">
        <v>103</v>
      </c>
      <c r="AV15" s="49" t="s">
        <v>72</v>
      </c>
      <c r="AW15" s="25">
        <v>1</v>
      </c>
      <c r="AX15" s="54">
        <f>IF((COUNT(AJ15,AP15))=0,"",(MIN(SUM(AJ15,AP15),1))/1)</f>
        <v>0.5</v>
      </c>
      <c r="AY15" s="16" t="str">
        <f>IF(AX15="","Sin medición",IF(AX15&gt;=1,"Cumplido",IF(AX15&gt;0,"En ejecución","Pendiente")))</f>
        <v>En ejecución</v>
      </c>
      <c r="AZ15" s="16" t="s">
        <v>911</v>
      </c>
      <c r="BA15" s="16" t="s">
        <v>692</v>
      </c>
      <c r="BB15" s="16" t="s">
        <v>690</v>
      </c>
      <c r="BC15" s="16" t="s">
        <v>999</v>
      </c>
      <c r="BD15" s="11">
        <v>46289</v>
      </c>
      <c r="BE15" s="10"/>
      <c r="BF15" s="10"/>
      <c r="BG15" s="10"/>
      <c r="BH15" s="10"/>
      <c r="BI15" s="51"/>
      <c r="BJ15" s="56">
        <v>0.63329999999999997</v>
      </c>
    </row>
    <row r="16" spans="1:62" ht="136" customHeight="1">
      <c r="A16" s="14" t="s">
        <v>104</v>
      </c>
      <c r="B16" s="16" t="s">
        <v>105</v>
      </c>
      <c r="C16" s="49" t="s">
        <v>106</v>
      </c>
      <c r="D16" s="16">
        <v>6</v>
      </c>
      <c r="E16" s="14" t="s">
        <v>61</v>
      </c>
      <c r="F16" s="143" t="s">
        <v>107</v>
      </c>
      <c r="G16" s="49" t="s">
        <v>108</v>
      </c>
      <c r="H16" s="133" t="s">
        <v>109</v>
      </c>
      <c r="I16" s="162">
        <v>46032</v>
      </c>
      <c r="J16" s="162">
        <v>46387</v>
      </c>
      <c r="K16" s="162">
        <v>46142</v>
      </c>
      <c r="L16" s="162">
        <v>46264</v>
      </c>
      <c r="M16" s="162">
        <v>46386</v>
      </c>
      <c r="N16" s="227" t="s">
        <v>65</v>
      </c>
      <c r="O16" s="227" t="s">
        <v>65</v>
      </c>
      <c r="P16" s="16" t="s">
        <v>87</v>
      </c>
      <c r="Q16" s="16" t="s">
        <v>110</v>
      </c>
      <c r="R16" s="16">
        <v>2</v>
      </c>
      <c r="S16" s="16">
        <v>1</v>
      </c>
      <c r="T16" s="16">
        <v>1</v>
      </c>
      <c r="U16" s="54">
        <f t="shared" ref="U16:U55" si="7">IF(OR(S16="",S16=0,T16=""),"",MIN(T16/S16,1))</f>
        <v>1</v>
      </c>
      <c r="V16" s="54">
        <f t="shared" ref="V16:V55" si="8">IF(OR(R16="",R16=0,T16=""),"",MIN(T16/R16,1))</f>
        <v>0.5</v>
      </c>
      <c r="W16" s="16" t="str">
        <f t="shared" si="3"/>
        <v>En ejecución</v>
      </c>
      <c r="X16" s="16" t="s">
        <v>111</v>
      </c>
      <c r="Y16" s="16" t="s">
        <v>112</v>
      </c>
      <c r="Z16" s="37">
        <v>46235</v>
      </c>
      <c r="AA16" s="16">
        <v>1</v>
      </c>
      <c r="AB16" s="16"/>
      <c r="AC16" s="54" t="str">
        <f t="shared" ref="AC16:AC24" si="9">IF(OR(AA16="",AA16=0,AB16=""),"",MIN(AB16/AA16,1))</f>
        <v/>
      </c>
      <c r="AD16" s="54">
        <f t="shared" ref="AD16:AD24" si="10">IF(AB16&lt;&gt;"",IF(OR(R16="",R16=0),"",MIN(IF(V16="",0,V16)+(AB16/R16),1)),IF(V16&lt;&gt;"",V16,""))</f>
        <v>0.5</v>
      </c>
      <c r="AE16" s="16" t="str">
        <f t="shared" si="4"/>
        <v>En ejecución</v>
      </c>
      <c r="AF16" s="16"/>
      <c r="AG16" s="16"/>
      <c r="AH16" s="43"/>
      <c r="AI16" s="16" t="s">
        <v>70</v>
      </c>
      <c r="AJ16" s="54">
        <v>0.5</v>
      </c>
      <c r="AK16" s="16" t="s">
        <v>722</v>
      </c>
      <c r="AL16" s="16" t="s">
        <v>717</v>
      </c>
      <c r="AM16" s="11">
        <v>46286</v>
      </c>
      <c r="AN16" s="10" t="str">
        <f t="shared" si="5"/>
        <v>En ejecución</v>
      </c>
      <c r="AO16" s="10"/>
      <c r="AP16" s="58"/>
      <c r="AQ16" s="10"/>
      <c r="AR16" s="10"/>
      <c r="AS16" s="11"/>
      <c r="AT16" s="10" t="str">
        <f t="shared" si="6"/>
        <v/>
      </c>
      <c r="AU16" s="193" t="s">
        <v>113</v>
      </c>
      <c r="AV16" s="193" t="s">
        <v>72</v>
      </c>
      <c r="AW16" s="194">
        <v>1</v>
      </c>
      <c r="AX16" s="197">
        <f>IF((COUNT(AJ16,AP16)+COUNT(AJ17,AP17)+COUNT(AJ18,AP18)+COUNT(AJ19,AP19)+COUNT(AJ20,AP20))=0,"",(MIN(SUM(AJ16,AP16),1)+MIN(SUM(AJ17,AP17),1)+MIN(SUM(AJ18,AP18),1)+MIN(SUM(AJ19,AP19),1)+MIN(SUM(AJ20,AP20),1))/5)</f>
        <v>0.6</v>
      </c>
      <c r="AY16" s="200" t="str">
        <f>IF(AX16="","Sin medición",IF(AX16&gt;=1,"Cumplido",IF(AX16&gt;0,"En ejecución","Pendiente")))</f>
        <v>En ejecución</v>
      </c>
      <c r="AZ16" s="16" t="s">
        <v>1000</v>
      </c>
      <c r="BA16" s="16" t="s">
        <v>900</v>
      </c>
      <c r="BB16" s="16" t="s">
        <v>903</v>
      </c>
      <c r="BC16" s="16" t="s">
        <v>1001</v>
      </c>
      <c r="BD16" s="43">
        <v>46289</v>
      </c>
      <c r="BE16" s="10"/>
      <c r="BF16" s="10"/>
      <c r="BG16" s="10"/>
      <c r="BH16" s="10"/>
      <c r="BI16" s="51"/>
      <c r="BJ16" s="156">
        <v>0.25</v>
      </c>
    </row>
    <row r="17" spans="1:62" ht="110" customHeight="1">
      <c r="A17" s="14" t="s">
        <v>104</v>
      </c>
      <c r="B17" s="16" t="s">
        <v>105</v>
      </c>
      <c r="C17" s="49" t="s">
        <v>106</v>
      </c>
      <c r="D17" s="16">
        <v>7</v>
      </c>
      <c r="E17" s="14" t="s">
        <v>92</v>
      </c>
      <c r="F17" s="143" t="s">
        <v>114</v>
      </c>
      <c r="G17" s="49" t="s">
        <v>115</v>
      </c>
      <c r="H17" s="133" t="s">
        <v>109</v>
      </c>
      <c r="I17" s="162"/>
      <c r="J17" s="162"/>
      <c r="K17" s="162"/>
      <c r="L17" s="162"/>
      <c r="M17" s="162"/>
      <c r="N17" s="227"/>
      <c r="O17" s="227"/>
      <c r="P17" s="16" t="s">
        <v>116</v>
      </c>
      <c r="Q17" s="16" t="s">
        <v>67</v>
      </c>
      <c r="R17" s="16">
        <v>8</v>
      </c>
      <c r="S17" s="16">
        <v>4</v>
      </c>
      <c r="T17" s="16">
        <v>4</v>
      </c>
      <c r="U17" s="54">
        <f t="shared" si="7"/>
        <v>1</v>
      </c>
      <c r="V17" s="54">
        <f t="shared" si="8"/>
        <v>0.5</v>
      </c>
      <c r="W17" s="16" t="str">
        <f t="shared" si="3"/>
        <v>En ejecución</v>
      </c>
      <c r="X17" s="16" t="s">
        <v>117</v>
      </c>
      <c r="Y17" s="16" t="s">
        <v>118</v>
      </c>
      <c r="Z17" s="37">
        <v>46235</v>
      </c>
      <c r="AA17" s="16">
        <v>4</v>
      </c>
      <c r="AB17" s="16"/>
      <c r="AC17" s="54" t="str">
        <f t="shared" si="9"/>
        <v/>
      </c>
      <c r="AD17" s="54">
        <f t="shared" si="10"/>
        <v>0.5</v>
      </c>
      <c r="AE17" s="16" t="str">
        <f t="shared" si="4"/>
        <v>En ejecución</v>
      </c>
      <c r="AF17" s="16"/>
      <c r="AG17" s="16"/>
      <c r="AH17" s="43"/>
      <c r="AI17" s="16" t="s">
        <v>70</v>
      </c>
      <c r="AJ17" s="54">
        <v>0.5</v>
      </c>
      <c r="AK17" s="16" t="s">
        <v>723</v>
      </c>
      <c r="AL17" s="16" t="s">
        <v>724</v>
      </c>
      <c r="AM17" s="11">
        <v>46286</v>
      </c>
      <c r="AN17" s="10" t="str">
        <f t="shared" si="5"/>
        <v>En ejecución</v>
      </c>
      <c r="AO17" s="10"/>
      <c r="AP17" s="58"/>
      <c r="AQ17" s="10"/>
      <c r="AR17" s="10"/>
      <c r="AS17" s="11"/>
      <c r="AT17" s="10" t="str">
        <f t="shared" si="6"/>
        <v/>
      </c>
      <c r="AU17" s="193"/>
      <c r="AV17" s="193"/>
      <c r="AW17" s="196"/>
      <c r="AX17" s="198"/>
      <c r="AY17" s="201"/>
      <c r="AZ17" s="16" t="s">
        <v>1002</v>
      </c>
      <c r="BA17" s="16" t="s">
        <v>692</v>
      </c>
      <c r="BB17" s="16" t="s">
        <v>690</v>
      </c>
      <c r="BC17" s="16" t="s">
        <v>1003</v>
      </c>
      <c r="BD17" s="43">
        <v>46289</v>
      </c>
      <c r="BE17" s="10"/>
      <c r="BF17" s="10"/>
      <c r="BG17" s="10"/>
      <c r="BH17" s="10"/>
      <c r="BI17" s="51"/>
      <c r="BJ17" s="156">
        <v>0.5</v>
      </c>
    </row>
    <row r="18" spans="1:62" ht="98" customHeight="1">
      <c r="A18" s="14" t="s">
        <v>104</v>
      </c>
      <c r="B18" s="16" t="s">
        <v>105</v>
      </c>
      <c r="C18" s="49" t="s">
        <v>106</v>
      </c>
      <c r="D18" s="16">
        <v>8</v>
      </c>
      <c r="E18" s="14" t="s">
        <v>119</v>
      </c>
      <c r="F18" s="143" t="s">
        <v>120</v>
      </c>
      <c r="G18" s="49" t="s">
        <v>121</v>
      </c>
      <c r="H18" s="133" t="s">
        <v>109</v>
      </c>
      <c r="I18" s="134">
        <v>46032</v>
      </c>
      <c r="J18" s="134">
        <v>46387</v>
      </c>
      <c r="K18" s="134">
        <v>46142</v>
      </c>
      <c r="L18" s="134">
        <v>46264</v>
      </c>
      <c r="M18" s="134">
        <v>46386</v>
      </c>
      <c r="N18" s="16" t="s">
        <v>65</v>
      </c>
      <c r="O18" s="16" t="s">
        <v>65</v>
      </c>
      <c r="P18" s="16" t="s">
        <v>122</v>
      </c>
      <c r="Q18" s="16" t="s">
        <v>123</v>
      </c>
      <c r="R18" s="16">
        <v>1</v>
      </c>
      <c r="S18" s="16">
        <v>1</v>
      </c>
      <c r="T18" s="16">
        <v>1</v>
      </c>
      <c r="U18" s="54">
        <f t="shared" si="7"/>
        <v>1</v>
      </c>
      <c r="V18" s="54">
        <f t="shared" si="8"/>
        <v>1</v>
      </c>
      <c r="W18" s="16" t="str">
        <f t="shared" si="3"/>
        <v>Cumplida</v>
      </c>
      <c r="X18" s="16" t="s">
        <v>124</v>
      </c>
      <c r="Y18" s="16" t="s">
        <v>125</v>
      </c>
      <c r="Z18" s="37">
        <v>46235</v>
      </c>
      <c r="AA18" s="16">
        <v>0</v>
      </c>
      <c r="AB18" s="16"/>
      <c r="AC18" s="54" t="str">
        <f t="shared" si="9"/>
        <v/>
      </c>
      <c r="AD18" s="54">
        <f t="shared" si="10"/>
        <v>1</v>
      </c>
      <c r="AE18" s="16" t="str">
        <f t="shared" si="4"/>
        <v>Cumplida</v>
      </c>
      <c r="AF18" s="16"/>
      <c r="AG18" s="16"/>
      <c r="AH18" s="43"/>
      <c r="AI18" s="16" t="s">
        <v>70</v>
      </c>
      <c r="AJ18" s="54">
        <v>1</v>
      </c>
      <c r="AK18" s="16" t="s">
        <v>725</v>
      </c>
      <c r="AL18" s="16" t="s">
        <v>726</v>
      </c>
      <c r="AM18" s="11">
        <v>46286</v>
      </c>
      <c r="AN18" s="10" t="str">
        <f t="shared" si="5"/>
        <v>Cumplida</v>
      </c>
      <c r="AO18" s="10"/>
      <c r="AP18" s="58"/>
      <c r="AQ18" s="10"/>
      <c r="AR18" s="10"/>
      <c r="AS18" s="11"/>
      <c r="AT18" s="10" t="str">
        <f t="shared" si="6"/>
        <v/>
      </c>
      <c r="AU18" s="193"/>
      <c r="AV18" s="193"/>
      <c r="AW18" s="196"/>
      <c r="AX18" s="198"/>
      <c r="AY18" s="201"/>
      <c r="AZ18" s="16" t="s">
        <v>1004</v>
      </c>
      <c r="BA18" s="16" t="s">
        <v>900</v>
      </c>
      <c r="BB18" s="16" t="s">
        <v>903</v>
      </c>
      <c r="BC18" s="16" t="s">
        <v>1005</v>
      </c>
      <c r="BD18" s="43">
        <v>46289</v>
      </c>
      <c r="BE18" s="10"/>
      <c r="BF18" s="10"/>
      <c r="BG18" s="10"/>
      <c r="BH18" s="10"/>
      <c r="BI18" s="51"/>
      <c r="BJ18" s="156">
        <v>0.5</v>
      </c>
    </row>
    <row r="19" spans="1:62" ht="104" customHeight="1">
      <c r="A19" s="14" t="s">
        <v>104</v>
      </c>
      <c r="B19" s="16" t="s">
        <v>105</v>
      </c>
      <c r="C19" s="49" t="s">
        <v>106</v>
      </c>
      <c r="D19" s="16">
        <v>9</v>
      </c>
      <c r="E19" s="14" t="s">
        <v>126</v>
      </c>
      <c r="F19" s="143" t="s">
        <v>127</v>
      </c>
      <c r="G19" s="49" t="s">
        <v>128</v>
      </c>
      <c r="H19" s="133" t="s">
        <v>109</v>
      </c>
      <c r="I19" s="162">
        <v>46032</v>
      </c>
      <c r="J19" s="162">
        <v>46387</v>
      </c>
      <c r="K19" s="162">
        <v>46142</v>
      </c>
      <c r="L19" s="162">
        <v>46264</v>
      </c>
      <c r="M19" s="134">
        <v>46386</v>
      </c>
      <c r="N19" s="16" t="s">
        <v>65</v>
      </c>
      <c r="O19" s="16" t="s">
        <v>65</v>
      </c>
      <c r="P19" s="16" t="s">
        <v>87</v>
      </c>
      <c r="Q19" s="16" t="s">
        <v>110</v>
      </c>
      <c r="R19" s="16">
        <v>2</v>
      </c>
      <c r="S19" s="16">
        <v>1</v>
      </c>
      <c r="T19" s="16">
        <v>1</v>
      </c>
      <c r="U19" s="54">
        <f t="shared" si="7"/>
        <v>1</v>
      </c>
      <c r="V19" s="54">
        <f t="shared" si="8"/>
        <v>0.5</v>
      </c>
      <c r="W19" s="16" t="str">
        <f t="shared" si="3"/>
        <v>En ejecución</v>
      </c>
      <c r="X19" s="16" t="s">
        <v>111</v>
      </c>
      <c r="Y19" s="16" t="s">
        <v>129</v>
      </c>
      <c r="Z19" s="37">
        <v>46235</v>
      </c>
      <c r="AA19" s="16">
        <v>1</v>
      </c>
      <c r="AB19" s="16"/>
      <c r="AC19" s="54" t="str">
        <f t="shared" si="9"/>
        <v/>
      </c>
      <c r="AD19" s="54">
        <f t="shared" si="10"/>
        <v>0.5</v>
      </c>
      <c r="AE19" s="16" t="str">
        <f t="shared" si="4"/>
        <v>En ejecución</v>
      </c>
      <c r="AF19" s="16"/>
      <c r="AG19" s="16"/>
      <c r="AH19" s="43"/>
      <c r="AI19" s="16" t="s">
        <v>70</v>
      </c>
      <c r="AJ19" s="54">
        <v>0.5</v>
      </c>
      <c r="AK19" s="16" t="s">
        <v>722</v>
      </c>
      <c r="AL19" s="16" t="s">
        <v>717</v>
      </c>
      <c r="AM19" s="11">
        <v>46286</v>
      </c>
      <c r="AN19" s="10" t="str">
        <f t="shared" si="5"/>
        <v>En ejecución</v>
      </c>
      <c r="AO19" s="10"/>
      <c r="AP19" s="58"/>
      <c r="AQ19" s="10"/>
      <c r="AR19" s="10"/>
      <c r="AS19" s="11"/>
      <c r="AT19" s="10" t="str">
        <f t="shared" si="6"/>
        <v/>
      </c>
      <c r="AU19" s="193"/>
      <c r="AV19" s="193"/>
      <c r="AW19" s="196"/>
      <c r="AX19" s="198"/>
      <c r="AY19" s="201"/>
      <c r="AZ19" s="16" t="s">
        <v>950</v>
      </c>
      <c r="BA19" s="16" t="s">
        <v>901</v>
      </c>
      <c r="BB19" s="16" t="s">
        <v>904</v>
      </c>
      <c r="BC19" s="16" t="s">
        <v>1006</v>
      </c>
      <c r="BD19" s="43">
        <v>46289</v>
      </c>
      <c r="BE19" s="10"/>
      <c r="BF19" s="10"/>
      <c r="BG19" s="10"/>
      <c r="BH19" s="10"/>
      <c r="BI19" s="51"/>
      <c r="BJ19" s="156">
        <v>0</v>
      </c>
    </row>
    <row r="20" spans="1:62" ht="90" customHeight="1">
      <c r="A20" s="14" t="s">
        <v>104</v>
      </c>
      <c r="B20" s="16" t="s">
        <v>105</v>
      </c>
      <c r="C20" s="49" t="s">
        <v>106</v>
      </c>
      <c r="D20" s="16">
        <v>10</v>
      </c>
      <c r="E20" s="14" t="s">
        <v>130</v>
      </c>
      <c r="F20" s="143" t="s">
        <v>131</v>
      </c>
      <c r="G20" s="49" t="s">
        <v>132</v>
      </c>
      <c r="H20" s="133" t="s">
        <v>109</v>
      </c>
      <c r="I20" s="162"/>
      <c r="J20" s="162"/>
      <c r="K20" s="162"/>
      <c r="L20" s="162"/>
      <c r="M20" s="134">
        <v>46386</v>
      </c>
      <c r="N20" s="16" t="s">
        <v>65</v>
      </c>
      <c r="O20" s="16" t="s">
        <v>65</v>
      </c>
      <c r="P20" s="16" t="s">
        <v>87</v>
      </c>
      <c r="Q20" s="16" t="s">
        <v>67</v>
      </c>
      <c r="R20" s="16">
        <v>8</v>
      </c>
      <c r="S20" s="16">
        <v>4</v>
      </c>
      <c r="T20" s="16">
        <v>4</v>
      </c>
      <c r="U20" s="54">
        <f t="shared" si="7"/>
        <v>1</v>
      </c>
      <c r="V20" s="54">
        <f t="shared" si="8"/>
        <v>0.5</v>
      </c>
      <c r="W20" s="16" t="str">
        <f t="shared" si="3"/>
        <v>En ejecución</v>
      </c>
      <c r="X20" s="16" t="s">
        <v>133</v>
      </c>
      <c r="Y20" s="16" t="s">
        <v>134</v>
      </c>
      <c r="Z20" s="37">
        <v>46235</v>
      </c>
      <c r="AA20" s="16">
        <v>4</v>
      </c>
      <c r="AB20" s="16"/>
      <c r="AC20" s="54" t="str">
        <f t="shared" si="9"/>
        <v/>
      </c>
      <c r="AD20" s="54">
        <f t="shared" si="10"/>
        <v>0.5</v>
      </c>
      <c r="AE20" s="16" t="str">
        <f t="shared" si="4"/>
        <v>En ejecución</v>
      </c>
      <c r="AF20" s="16"/>
      <c r="AG20" s="16"/>
      <c r="AH20" s="43"/>
      <c r="AI20" s="16" t="s">
        <v>70</v>
      </c>
      <c r="AJ20" s="54">
        <v>0.5</v>
      </c>
      <c r="AK20" s="16" t="s">
        <v>727</v>
      </c>
      <c r="AL20" s="16" t="s">
        <v>728</v>
      </c>
      <c r="AM20" s="11">
        <v>46286</v>
      </c>
      <c r="AN20" s="10" t="str">
        <f t="shared" si="5"/>
        <v>En ejecución</v>
      </c>
      <c r="AO20" s="10"/>
      <c r="AP20" s="58"/>
      <c r="AQ20" s="10"/>
      <c r="AR20" s="10"/>
      <c r="AS20" s="11"/>
      <c r="AT20" s="10" t="str">
        <f t="shared" si="6"/>
        <v/>
      </c>
      <c r="AU20" s="193"/>
      <c r="AV20" s="193"/>
      <c r="AW20" s="195"/>
      <c r="AX20" s="199"/>
      <c r="AY20" s="202"/>
      <c r="AZ20" s="16" t="s">
        <v>951</v>
      </c>
      <c r="BA20" s="16" t="s">
        <v>692</v>
      </c>
      <c r="BB20" s="16" t="s">
        <v>903</v>
      </c>
      <c r="BC20" s="16" t="s">
        <v>1007</v>
      </c>
      <c r="BD20" s="43">
        <v>46289</v>
      </c>
      <c r="BE20" s="10"/>
      <c r="BF20" s="10"/>
      <c r="BG20" s="10"/>
      <c r="BH20" s="10"/>
      <c r="BI20" s="51"/>
      <c r="BJ20" s="156">
        <v>0.5</v>
      </c>
    </row>
    <row r="21" spans="1:62" ht="91" customHeight="1">
      <c r="A21" s="14" t="s">
        <v>135</v>
      </c>
      <c r="B21" s="16" t="s">
        <v>105</v>
      </c>
      <c r="C21" s="49" t="s">
        <v>136</v>
      </c>
      <c r="D21" s="16">
        <v>11</v>
      </c>
      <c r="E21" s="14" t="s">
        <v>61</v>
      </c>
      <c r="F21" s="143" t="s">
        <v>137</v>
      </c>
      <c r="G21" s="49" t="s">
        <v>138</v>
      </c>
      <c r="H21" s="133" t="s">
        <v>109</v>
      </c>
      <c r="I21" s="134">
        <v>46032</v>
      </c>
      <c r="J21" s="134">
        <v>46387</v>
      </c>
      <c r="K21" s="134">
        <v>46142</v>
      </c>
      <c r="L21" s="134">
        <v>46264</v>
      </c>
      <c r="M21" s="134">
        <v>46386</v>
      </c>
      <c r="N21" s="16" t="s">
        <v>65</v>
      </c>
      <c r="O21" s="16" t="s">
        <v>65</v>
      </c>
      <c r="P21" s="16" t="s">
        <v>122</v>
      </c>
      <c r="Q21" s="16" t="s">
        <v>139</v>
      </c>
      <c r="R21" s="16">
        <v>1</v>
      </c>
      <c r="S21" s="16">
        <v>1</v>
      </c>
      <c r="T21" s="16">
        <v>1</v>
      </c>
      <c r="U21" s="55">
        <f t="shared" si="7"/>
        <v>1</v>
      </c>
      <c r="V21" s="55">
        <f t="shared" si="8"/>
        <v>1</v>
      </c>
      <c r="W21" s="14" t="str">
        <f t="shared" si="3"/>
        <v>Cumplida</v>
      </c>
      <c r="X21" s="16" t="s">
        <v>140</v>
      </c>
      <c r="Y21" s="16" t="s">
        <v>141</v>
      </c>
      <c r="Z21" s="37">
        <v>46235</v>
      </c>
      <c r="AA21" s="14"/>
      <c r="AB21" s="14"/>
      <c r="AC21" s="55" t="str">
        <f t="shared" si="9"/>
        <v/>
      </c>
      <c r="AD21" s="55">
        <f t="shared" si="10"/>
        <v>1</v>
      </c>
      <c r="AE21" s="14" t="str">
        <f t="shared" si="4"/>
        <v>Cumplida</v>
      </c>
      <c r="AF21" s="14"/>
      <c r="AG21" s="14"/>
      <c r="AH21" s="14"/>
      <c r="AI21" s="16" t="s">
        <v>70</v>
      </c>
      <c r="AJ21" s="54">
        <v>1</v>
      </c>
      <c r="AK21" s="16" t="s">
        <v>729</v>
      </c>
      <c r="AL21" s="16" t="s">
        <v>714</v>
      </c>
      <c r="AM21" s="47">
        <v>46286</v>
      </c>
      <c r="AN21" s="48" t="str">
        <f t="shared" si="5"/>
        <v>Cumplida</v>
      </c>
      <c r="AO21" s="34"/>
      <c r="AP21" s="57"/>
      <c r="AQ21" s="34"/>
      <c r="AR21" s="34"/>
      <c r="AS21" s="34"/>
      <c r="AT21" s="34" t="str">
        <f t="shared" si="6"/>
        <v/>
      </c>
      <c r="AU21" s="193" t="s">
        <v>142</v>
      </c>
      <c r="AV21" s="193" t="s">
        <v>72</v>
      </c>
      <c r="AW21" s="194">
        <v>1</v>
      </c>
      <c r="AX21" s="197">
        <f>IF((COUNT(AJ21,AP21)+COUNT(AJ22,AP22)+COUNT(AJ23,AP23)+COUNT(AJ24,AP24))=0,"",(MIN(SUM(AJ21,AP21),1)+MIN(SUM(AJ22,AP22),1)+MIN(SUM(AJ23,AP23),1)+MIN(SUM(AJ24,AP24),1))/4)</f>
        <v>1</v>
      </c>
      <c r="AY21" s="200" t="str">
        <f>IF(AX21="","Sin medición",IF(AX21&gt;=1,"Cumplido",IF(AX21&gt;0,"En ejecución","Pendiente")))</f>
        <v>Cumplido</v>
      </c>
      <c r="AZ21" s="16" t="s">
        <v>952</v>
      </c>
      <c r="BA21" s="14" t="s">
        <v>692</v>
      </c>
      <c r="BB21" s="16" t="s">
        <v>903</v>
      </c>
      <c r="BC21" s="16" t="s">
        <v>1008</v>
      </c>
      <c r="BD21" s="43">
        <v>46289</v>
      </c>
      <c r="BE21" s="34"/>
      <c r="BF21" s="34"/>
      <c r="BG21" s="34"/>
      <c r="BH21" s="34"/>
      <c r="BI21" s="124"/>
      <c r="BJ21" s="157">
        <v>0.5</v>
      </c>
    </row>
    <row r="22" spans="1:62" ht="49" customHeight="1">
      <c r="A22" s="14" t="s">
        <v>135</v>
      </c>
      <c r="B22" s="16" t="s">
        <v>105</v>
      </c>
      <c r="C22" s="49" t="s">
        <v>136</v>
      </c>
      <c r="D22" s="16">
        <v>12</v>
      </c>
      <c r="E22" s="14" t="s">
        <v>92</v>
      </c>
      <c r="F22" s="143" t="s">
        <v>143</v>
      </c>
      <c r="G22" s="49" t="s">
        <v>144</v>
      </c>
      <c r="H22" s="133" t="s">
        <v>109</v>
      </c>
      <c r="I22" s="134">
        <v>46032</v>
      </c>
      <c r="J22" s="134">
        <v>46387</v>
      </c>
      <c r="K22" s="134">
        <v>46142</v>
      </c>
      <c r="L22" s="134">
        <v>46264</v>
      </c>
      <c r="M22" s="134">
        <v>46386</v>
      </c>
      <c r="N22" s="16" t="s">
        <v>65</v>
      </c>
      <c r="O22" s="16" t="s">
        <v>65</v>
      </c>
      <c r="P22" s="16" t="s">
        <v>122</v>
      </c>
      <c r="Q22" s="16" t="s">
        <v>145</v>
      </c>
      <c r="R22" s="16">
        <v>1</v>
      </c>
      <c r="S22" s="16">
        <v>1</v>
      </c>
      <c r="T22" s="16">
        <v>1</v>
      </c>
      <c r="U22" s="55">
        <f t="shared" si="7"/>
        <v>1</v>
      </c>
      <c r="V22" s="55">
        <f t="shared" si="8"/>
        <v>1</v>
      </c>
      <c r="W22" s="14" t="str">
        <f t="shared" si="3"/>
        <v>Cumplida</v>
      </c>
      <c r="X22" s="16" t="s">
        <v>146</v>
      </c>
      <c r="Y22" s="16" t="s">
        <v>147</v>
      </c>
      <c r="Z22" s="37">
        <v>46235</v>
      </c>
      <c r="AA22" s="14"/>
      <c r="AB22" s="14"/>
      <c r="AC22" s="55" t="str">
        <f t="shared" si="9"/>
        <v/>
      </c>
      <c r="AD22" s="55">
        <f t="shared" si="10"/>
        <v>1</v>
      </c>
      <c r="AE22" s="14" t="str">
        <f t="shared" si="4"/>
        <v>Cumplida</v>
      </c>
      <c r="AF22" s="14"/>
      <c r="AG22" s="14"/>
      <c r="AH22" s="14"/>
      <c r="AI22" s="16" t="s">
        <v>70</v>
      </c>
      <c r="AJ22" s="54">
        <v>1</v>
      </c>
      <c r="AK22" s="16" t="s">
        <v>730</v>
      </c>
      <c r="AL22" s="16" t="s">
        <v>731</v>
      </c>
      <c r="AM22" s="47">
        <v>46286</v>
      </c>
      <c r="AN22" s="48" t="str">
        <f t="shared" si="5"/>
        <v>Cumplida</v>
      </c>
      <c r="AO22" s="34"/>
      <c r="AP22" s="57"/>
      <c r="AQ22" s="34"/>
      <c r="AR22" s="34"/>
      <c r="AS22" s="34"/>
      <c r="AT22" s="34" t="str">
        <f t="shared" si="6"/>
        <v/>
      </c>
      <c r="AU22" s="193"/>
      <c r="AV22" s="193"/>
      <c r="AW22" s="196"/>
      <c r="AX22" s="198"/>
      <c r="AY22" s="201"/>
      <c r="AZ22" s="16" t="s">
        <v>953</v>
      </c>
      <c r="BA22" s="14" t="s">
        <v>692</v>
      </c>
      <c r="BB22" s="16" t="s">
        <v>690</v>
      </c>
      <c r="BC22" s="14" t="s">
        <v>954</v>
      </c>
      <c r="BD22" s="43">
        <v>46289</v>
      </c>
      <c r="BE22" s="34"/>
      <c r="BF22" s="34"/>
      <c r="BG22" s="34"/>
      <c r="BH22" s="34"/>
      <c r="BI22" s="124"/>
      <c r="BJ22" s="157">
        <v>1</v>
      </c>
    </row>
    <row r="23" spans="1:62" ht="85" customHeight="1">
      <c r="A23" s="14" t="s">
        <v>135</v>
      </c>
      <c r="B23" s="16" t="s">
        <v>105</v>
      </c>
      <c r="C23" s="49" t="s">
        <v>136</v>
      </c>
      <c r="D23" s="16">
        <v>13</v>
      </c>
      <c r="E23" s="14" t="s">
        <v>119</v>
      </c>
      <c r="F23" s="143" t="s">
        <v>148</v>
      </c>
      <c r="G23" s="49" t="s">
        <v>149</v>
      </c>
      <c r="H23" s="133" t="s">
        <v>109</v>
      </c>
      <c r="I23" s="134">
        <v>46032</v>
      </c>
      <c r="J23" s="134">
        <v>46387</v>
      </c>
      <c r="K23" s="134">
        <v>46142</v>
      </c>
      <c r="L23" s="134">
        <v>46264</v>
      </c>
      <c r="M23" s="134">
        <v>46386</v>
      </c>
      <c r="N23" s="16" t="s">
        <v>65</v>
      </c>
      <c r="O23" s="16" t="s">
        <v>65</v>
      </c>
      <c r="P23" s="16" t="s">
        <v>122</v>
      </c>
      <c r="Q23" s="16" t="s">
        <v>150</v>
      </c>
      <c r="R23" s="16">
        <v>1</v>
      </c>
      <c r="S23" s="16">
        <v>1</v>
      </c>
      <c r="T23" s="16">
        <v>1</v>
      </c>
      <c r="U23" s="55">
        <f t="shared" si="7"/>
        <v>1</v>
      </c>
      <c r="V23" s="55">
        <f t="shared" si="8"/>
        <v>1</v>
      </c>
      <c r="W23" s="14" t="str">
        <f t="shared" si="3"/>
        <v>Cumplida</v>
      </c>
      <c r="X23" s="16" t="s">
        <v>151</v>
      </c>
      <c r="Y23" s="16" t="s">
        <v>152</v>
      </c>
      <c r="Z23" s="37">
        <v>46235</v>
      </c>
      <c r="AA23" s="14"/>
      <c r="AB23" s="14"/>
      <c r="AC23" s="55" t="str">
        <f t="shared" si="9"/>
        <v/>
      </c>
      <c r="AD23" s="55">
        <f t="shared" si="10"/>
        <v>1</v>
      </c>
      <c r="AE23" s="14" t="str">
        <f t="shared" si="4"/>
        <v>Cumplida</v>
      </c>
      <c r="AF23" s="14"/>
      <c r="AG23" s="14"/>
      <c r="AH23" s="14"/>
      <c r="AI23" s="16" t="s">
        <v>70</v>
      </c>
      <c r="AJ23" s="54">
        <v>1</v>
      </c>
      <c r="AK23" s="16" t="s">
        <v>732</v>
      </c>
      <c r="AL23" s="16" t="s">
        <v>733</v>
      </c>
      <c r="AM23" s="47">
        <v>46286</v>
      </c>
      <c r="AN23" s="48" t="str">
        <f t="shared" si="5"/>
        <v>Cumplida</v>
      </c>
      <c r="AO23" s="34"/>
      <c r="AP23" s="57"/>
      <c r="AQ23" s="34"/>
      <c r="AR23" s="34"/>
      <c r="AS23" s="34"/>
      <c r="AT23" s="34" t="str">
        <f t="shared" si="6"/>
        <v/>
      </c>
      <c r="AU23" s="193"/>
      <c r="AV23" s="193"/>
      <c r="AW23" s="196"/>
      <c r="AX23" s="198"/>
      <c r="AY23" s="201"/>
      <c r="AZ23" s="16" t="s">
        <v>955</v>
      </c>
      <c r="BA23" s="16" t="s">
        <v>900</v>
      </c>
      <c r="BB23" s="16" t="s">
        <v>903</v>
      </c>
      <c r="BC23" s="16" t="s">
        <v>1009</v>
      </c>
      <c r="BD23" s="43">
        <v>46289</v>
      </c>
      <c r="BE23" s="34"/>
      <c r="BF23" s="34"/>
      <c r="BG23" s="34"/>
      <c r="BH23" s="34"/>
      <c r="BI23" s="124"/>
      <c r="BJ23" s="157">
        <v>0.5</v>
      </c>
    </row>
    <row r="24" spans="1:62" ht="115" customHeight="1">
      <c r="A24" s="14" t="s">
        <v>135</v>
      </c>
      <c r="B24" s="16" t="s">
        <v>105</v>
      </c>
      <c r="C24" s="49" t="s">
        <v>136</v>
      </c>
      <c r="D24" s="16">
        <v>14</v>
      </c>
      <c r="E24" s="14" t="s">
        <v>126</v>
      </c>
      <c r="F24" s="143" t="s">
        <v>153</v>
      </c>
      <c r="G24" s="49" t="s">
        <v>154</v>
      </c>
      <c r="H24" s="133" t="s">
        <v>109</v>
      </c>
      <c r="I24" s="134">
        <v>46032</v>
      </c>
      <c r="J24" s="134">
        <v>46387</v>
      </c>
      <c r="K24" s="134">
        <v>46142</v>
      </c>
      <c r="L24" s="134">
        <v>46264</v>
      </c>
      <c r="M24" s="134">
        <v>46386</v>
      </c>
      <c r="N24" s="16" t="s">
        <v>65</v>
      </c>
      <c r="O24" s="16" t="s">
        <v>65</v>
      </c>
      <c r="P24" s="16" t="s">
        <v>122</v>
      </c>
      <c r="Q24" s="16" t="s">
        <v>155</v>
      </c>
      <c r="R24" s="16">
        <v>2</v>
      </c>
      <c r="S24" s="16">
        <v>2</v>
      </c>
      <c r="T24" s="16">
        <v>2</v>
      </c>
      <c r="U24" s="55">
        <f t="shared" si="7"/>
        <v>1</v>
      </c>
      <c r="V24" s="55">
        <f t="shared" si="8"/>
        <v>1</v>
      </c>
      <c r="W24" s="14" t="str">
        <f t="shared" si="3"/>
        <v>Cumplida</v>
      </c>
      <c r="X24" s="16" t="s">
        <v>156</v>
      </c>
      <c r="Y24" s="16" t="s">
        <v>157</v>
      </c>
      <c r="Z24" s="37">
        <v>46235</v>
      </c>
      <c r="AA24" s="14"/>
      <c r="AB24" s="14"/>
      <c r="AC24" s="55" t="str">
        <f t="shared" si="9"/>
        <v/>
      </c>
      <c r="AD24" s="55">
        <f t="shared" si="10"/>
        <v>1</v>
      </c>
      <c r="AE24" s="14" t="str">
        <f t="shared" si="4"/>
        <v>Cumplida</v>
      </c>
      <c r="AF24" s="14"/>
      <c r="AG24" s="14"/>
      <c r="AH24" s="14"/>
      <c r="AI24" s="16" t="s">
        <v>70</v>
      </c>
      <c r="AJ24" s="54">
        <v>1</v>
      </c>
      <c r="AK24" s="16" t="s">
        <v>734</v>
      </c>
      <c r="AL24" s="16" t="s">
        <v>735</v>
      </c>
      <c r="AM24" s="47">
        <v>46286</v>
      </c>
      <c r="AN24" s="48" t="str">
        <f t="shared" si="5"/>
        <v>Cumplida</v>
      </c>
      <c r="AO24" s="34"/>
      <c r="AP24" s="57"/>
      <c r="AQ24" s="34"/>
      <c r="AR24" s="34"/>
      <c r="AS24" s="34"/>
      <c r="AT24" s="34" t="str">
        <f t="shared" si="6"/>
        <v/>
      </c>
      <c r="AU24" s="193"/>
      <c r="AV24" s="193"/>
      <c r="AW24" s="195"/>
      <c r="AX24" s="199"/>
      <c r="AY24" s="202"/>
      <c r="AZ24" s="16" t="s">
        <v>956</v>
      </c>
      <c r="BA24" s="16" t="s">
        <v>900</v>
      </c>
      <c r="BB24" s="16" t="s">
        <v>903</v>
      </c>
      <c r="BC24" s="16" t="s">
        <v>1010</v>
      </c>
      <c r="BD24" s="43">
        <v>46289</v>
      </c>
      <c r="BE24" s="34"/>
      <c r="BF24" s="34"/>
      <c r="BG24" s="34"/>
      <c r="BH24" s="34"/>
      <c r="BI24" s="124"/>
      <c r="BJ24" s="157">
        <v>0.5</v>
      </c>
    </row>
    <row r="25" spans="1:62" ht="100" customHeight="1">
      <c r="A25" s="16" t="s">
        <v>158</v>
      </c>
      <c r="B25" s="16" t="s">
        <v>159</v>
      </c>
      <c r="C25" s="49" t="s">
        <v>160</v>
      </c>
      <c r="D25" s="16">
        <v>15</v>
      </c>
      <c r="E25" s="14" t="s">
        <v>61</v>
      </c>
      <c r="F25" s="49" t="s">
        <v>161</v>
      </c>
      <c r="G25" s="49" t="s">
        <v>162</v>
      </c>
      <c r="H25" s="133" t="s">
        <v>163</v>
      </c>
      <c r="I25" s="134">
        <v>46032</v>
      </c>
      <c r="J25" s="134">
        <v>46387</v>
      </c>
      <c r="K25" s="134">
        <v>46142</v>
      </c>
      <c r="L25" s="134">
        <v>46264</v>
      </c>
      <c r="M25" s="134">
        <v>46386</v>
      </c>
      <c r="N25" s="133" t="s">
        <v>65</v>
      </c>
      <c r="O25" s="133" t="s">
        <v>65</v>
      </c>
      <c r="P25" s="14" t="s">
        <v>164</v>
      </c>
      <c r="Q25" s="14" t="s">
        <v>165</v>
      </c>
      <c r="R25" s="14">
        <v>2</v>
      </c>
      <c r="S25" s="14">
        <v>1</v>
      </c>
      <c r="T25" s="14">
        <v>1</v>
      </c>
      <c r="U25" s="55">
        <f t="shared" si="7"/>
        <v>1</v>
      </c>
      <c r="V25" s="55">
        <f t="shared" si="8"/>
        <v>0.5</v>
      </c>
      <c r="W25" s="14" t="str">
        <f t="shared" si="3"/>
        <v>En ejecución</v>
      </c>
      <c r="X25" s="16" t="s">
        <v>166</v>
      </c>
      <c r="Y25" s="16" t="s">
        <v>167</v>
      </c>
      <c r="Z25" s="38">
        <v>46273</v>
      </c>
      <c r="AA25" s="14">
        <v>1</v>
      </c>
      <c r="AB25" s="14"/>
      <c r="AC25" s="55" t="str">
        <f t="shared" ref="AC25:AC33" si="11">IF(OR(AA25="",AA25=0,AB25=""),"",MIN(AB25/AA25,1))</f>
        <v/>
      </c>
      <c r="AD25" s="55">
        <f t="shared" ref="AD25:AD33" si="12">IF(AB25&lt;&gt;"",IF(OR(R25="",R25=0),"",MIN(IF(V25="",0,V25)+(AB25/R25),1)),IF(V25&lt;&gt;"",V25,""))</f>
        <v>0.5</v>
      </c>
      <c r="AE25" s="28" t="str">
        <f t="shared" ref="AE25:AE33" si="13">IF(AD25="","",IF(AD25&gt;=1,"Cumplida",IF(AD25&gt;0,"En ejecución","Pendiente")))</f>
        <v>En ejecución</v>
      </c>
      <c r="AF25" s="14" t="str">
        <f t="shared" ref="AF25:AF33" si="14">IF(AE25="","",IF(AE25&gt;=1,"Cumplida",IF(AE25&gt;0,"En ejecución","Pendiente")))</f>
        <v>Cumplida</v>
      </c>
      <c r="AG25" s="14"/>
      <c r="AH25" s="14"/>
      <c r="AI25" s="16" t="s">
        <v>70</v>
      </c>
      <c r="AJ25" s="54">
        <v>0.5</v>
      </c>
      <c r="AK25" s="25" t="s">
        <v>736</v>
      </c>
      <c r="AL25" s="16" t="s">
        <v>717</v>
      </c>
      <c r="AM25" s="47">
        <v>46286</v>
      </c>
      <c r="AN25" s="48" t="str">
        <f t="shared" ref="AN25:AN33" si="15">IF(AJ25="","",IF(AJ25&gt;=1,"Cumplida",IF(AJ25&gt;0,"En ejecución","Pendiente")))</f>
        <v>En ejecución</v>
      </c>
      <c r="AO25" s="14"/>
      <c r="AP25" s="57"/>
      <c r="AQ25" s="35"/>
      <c r="AR25" s="34"/>
      <c r="AS25" s="34"/>
      <c r="AT25" s="34" t="str">
        <f t="shared" ref="AT25:AT33" si="16">IF(AP25="","",IF(AP25&gt;=1,"Cumplida",IF(AP25&gt;0,"En ejecución","Pendiente")))</f>
        <v/>
      </c>
      <c r="AU25" s="203" t="s">
        <v>168</v>
      </c>
      <c r="AV25" s="193" t="s">
        <v>72</v>
      </c>
      <c r="AW25" s="206">
        <v>1</v>
      </c>
      <c r="AX25" s="197">
        <f>IF((COUNT(AJ25,AP25)+COUNT(AJ26,AP26)+COUNT(AJ27,AP27)+COUNT(AJ28,AP28)+COUNT(AJ29,AP29))=0,"",(MIN(SUM(AJ25,AP25),1)+MIN(SUM(AJ26,AP26),1)+MIN(SUM(AJ27,AP27),1)+MIN(SUM(AJ28,AP28),1)+MIN(SUM(AJ29,AP29),1))/5)</f>
        <v>0.48666666666666669</v>
      </c>
      <c r="AY25" s="194" t="str">
        <f>IF(AX25="","Sin medición",IF(AX25&gt;=1,"Cumplido",IF(AX25&gt;0,"En ejecución","Pendiente")))</f>
        <v>En ejecución</v>
      </c>
      <c r="AZ25" s="52" t="s">
        <v>957</v>
      </c>
      <c r="BA25" s="52" t="s">
        <v>692</v>
      </c>
      <c r="BB25" s="16" t="s">
        <v>690</v>
      </c>
      <c r="BC25" s="16" t="s">
        <v>1011</v>
      </c>
      <c r="BD25" s="128">
        <v>46289</v>
      </c>
      <c r="BE25" s="34"/>
      <c r="BF25" s="34"/>
      <c r="BG25" s="34"/>
      <c r="BH25" s="34"/>
      <c r="BI25" s="124"/>
      <c r="BJ25" s="157">
        <v>0.5</v>
      </c>
    </row>
    <row r="26" spans="1:62" ht="54" customHeight="1">
      <c r="A26" s="16" t="s">
        <v>158</v>
      </c>
      <c r="B26" s="16" t="s">
        <v>159</v>
      </c>
      <c r="C26" s="49" t="s">
        <v>160</v>
      </c>
      <c r="D26" s="16">
        <v>16</v>
      </c>
      <c r="E26" s="14" t="s">
        <v>92</v>
      </c>
      <c r="F26" s="49" t="s">
        <v>169</v>
      </c>
      <c r="G26" s="49" t="s">
        <v>170</v>
      </c>
      <c r="H26" s="133" t="s">
        <v>163</v>
      </c>
      <c r="I26" s="134">
        <v>46032</v>
      </c>
      <c r="J26" s="134">
        <v>46387</v>
      </c>
      <c r="K26" s="134">
        <v>46142</v>
      </c>
      <c r="L26" s="134">
        <v>46264</v>
      </c>
      <c r="M26" s="134">
        <v>46386</v>
      </c>
      <c r="N26" s="133" t="s">
        <v>65</v>
      </c>
      <c r="O26" s="133" t="s">
        <v>65</v>
      </c>
      <c r="P26" s="14" t="s">
        <v>171</v>
      </c>
      <c r="Q26" s="14" t="s">
        <v>165</v>
      </c>
      <c r="R26" s="158">
        <v>1</v>
      </c>
      <c r="S26" s="14">
        <v>26</v>
      </c>
      <c r="T26" s="14">
        <v>26</v>
      </c>
      <c r="U26" s="55">
        <f t="shared" si="7"/>
        <v>1</v>
      </c>
      <c r="V26" s="55">
        <f t="shared" si="8"/>
        <v>1</v>
      </c>
      <c r="W26" s="14" t="str">
        <f t="shared" si="3"/>
        <v>Cumplida</v>
      </c>
      <c r="X26" s="16" t="s">
        <v>172</v>
      </c>
      <c r="Y26" s="16" t="s">
        <v>173</v>
      </c>
      <c r="Z26" s="38">
        <v>46273</v>
      </c>
      <c r="AA26" s="14">
        <v>34</v>
      </c>
      <c r="AB26" s="14"/>
      <c r="AC26" s="55" t="str">
        <f t="shared" si="11"/>
        <v/>
      </c>
      <c r="AD26" s="55">
        <f t="shared" si="12"/>
        <v>1</v>
      </c>
      <c r="AE26" s="28" t="str">
        <f t="shared" si="13"/>
        <v>Cumplida</v>
      </c>
      <c r="AF26" s="14" t="str">
        <f t="shared" si="14"/>
        <v>Cumplida</v>
      </c>
      <c r="AG26" s="14"/>
      <c r="AH26" s="14"/>
      <c r="AI26" s="16" t="s">
        <v>70</v>
      </c>
      <c r="AJ26" s="54">
        <v>0.43333333333333335</v>
      </c>
      <c r="AK26" s="25" t="s">
        <v>737</v>
      </c>
      <c r="AL26" s="16" t="s">
        <v>717</v>
      </c>
      <c r="AM26" s="47">
        <v>46286</v>
      </c>
      <c r="AN26" s="48" t="str">
        <f t="shared" si="15"/>
        <v>En ejecución</v>
      </c>
      <c r="AO26" s="14"/>
      <c r="AP26" s="57"/>
      <c r="AQ26" s="35"/>
      <c r="AR26" s="34"/>
      <c r="AS26" s="34"/>
      <c r="AT26" s="34" t="str">
        <f t="shared" si="16"/>
        <v/>
      </c>
      <c r="AU26" s="204"/>
      <c r="AV26" s="193"/>
      <c r="AW26" s="207"/>
      <c r="AX26" s="198"/>
      <c r="AY26" s="196"/>
      <c r="AZ26" s="52" t="s">
        <v>958</v>
      </c>
      <c r="BA26" s="52" t="s">
        <v>692</v>
      </c>
      <c r="BB26" s="16" t="s">
        <v>690</v>
      </c>
      <c r="BC26" s="16" t="s">
        <v>1012</v>
      </c>
      <c r="BD26" s="128">
        <v>46289</v>
      </c>
      <c r="BE26" s="34"/>
      <c r="BF26" s="34"/>
      <c r="BG26" s="34"/>
      <c r="BH26" s="34"/>
      <c r="BI26" s="124"/>
      <c r="BJ26" s="157">
        <v>1</v>
      </c>
    </row>
    <row r="27" spans="1:62" ht="55" customHeight="1">
      <c r="A27" s="16" t="s">
        <v>158</v>
      </c>
      <c r="B27" s="16" t="s">
        <v>159</v>
      </c>
      <c r="C27" s="49" t="s">
        <v>160</v>
      </c>
      <c r="D27" s="16">
        <v>17</v>
      </c>
      <c r="E27" s="14" t="s">
        <v>119</v>
      </c>
      <c r="F27" s="49" t="s">
        <v>174</v>
      </c>
      <c r="G27" s="49" t="s">
        <v>175</v>
      </c>
      <c r="H27" s="133" t="s">
        <v>163</v>
      </c>
      <c r="I27" s="134">
        <v>46032</v>
      </c>
      <c r="J27" s="134">
        <v>46387</v>
      </c>
      <c r="K27" s="134">
        <v>46142</v>
      </c>
      <c r="L27" s="134">
        <v>46264</v>
      </c>
      <c r="M27" s="134">
        <v>46386</v>
      </c>
      <c r="N27" s="133" t="s">
        <v>65</v>
      </c>
      <c r="O27" s="133" t="s">
        <v>65</v>
      </c>
      <c r="P27" s="14" t="s">
        <v>176</v>
      </c>
      <c r="Q27" s="14" t="s">
        <v>165</v>
      </c>
      <c r="R27" s="14">
        <v>2</v>
      </c>
      <c r="S27" s="14">
        <v>1</v>
      </c>
      <c r="T27" s="14">
        <v>1</v>
      </c>
      <c r="U27" s="55">
        <f t="shared" si="7"/>
        <v>1</v>
      </c>
      <c r="V27" s="55">
        <f t="shared" si="8"/>
        <v>0.5</v>
      </c>
      <c r="W27" s="14" t="str">
        <f t="shared" si="3"/>
        <v>En ejecución</v>
      </c>
      <c r="X27" s="16" t="s">
        <v>177</v>
      </c>
      <c r="Y27" s="16" t="s">
        <v>178</v>
      </c>
      <c r="Z27" s="38">
        <v>46273</v>
      </c>
      <c r="AA27" s="14">
        <v>1</v>
      </c>
      <c r="AB27" s="14"/>
      <c r="AC27" s="55" t="str">
        <f t="shared" si="11"/>
        <v/>
      </c>
      <c r="AD27" s="55">
        <f t="shared" si="12"/>
        <v>0.5</v>
      </c>
      <c r="AE27" s="28" t="str">
        <f t="shared" si="13"/>
        <v>En ejecución</v>
      </c>
      <c r="AF27" s="14" t="str">
        <f t="shared" si="14"/>
        <v>Cumplida</v>
      </c>
      <c r="AG27" s="14"/>
      <c r="AH27" s="14"/>
      <c r="AI27" s="16" t="s">
        <v>70</v>
      </c>
      <c r="AJ27" s="54">
        <v>0.5</v>
      </c>
      <c r="AK27" s="25" t="s">
        <v>738</v>
      </c>
      <c r="AL27" s="16" t="s">
        <v>717</v>
      </c>
      <c r="AM27" s="47">
        <v>46286</v>
      </c>
      <c r="AN27" s="48" t="str">
        <f t="shared" si="15"/>
        <v>En ejecución</v>
      </c>
      <c r="AO27" s="14"/>
      <c r="AP27" s="57"/>
      <c r="AQ27" s="35"/>
      <c r="AR27" s="34"/>
      <c r="AS27" s="34"/>
      <c r="AT27" s="34" t="str">
        <f t="shared" si="16"/>
        <v/>
      </c>
      <c r="AU27" s="204"/>
      <c r="AV27" s="193"/>
      <c r="AW27" s="207"/>
      <c r="AX27" s="198"/>
      <c r="AY27" s="196"/>
      <c r="AZ27" s="52" t="s">
        <v>959</v>
      </c>
      <c r="BA27" s="52" t="s">
        <v>692</v>
      </c>
      <c r="BB27" s="16" t="s">
        <v>690</v>
      </c>
      <c r="BC27" s="16" t="s">
        <v>1012</v>
      </c>
      <c r="BD27" s="128">
        <v>46289</v>
      </c>
      <c r="BE27" s="34"/>
      <c r="BF27" s="34"/>
      <c r="BG27" s="34"/>
      <c r="BH27" s="34"/>
      <c r="BI27" s="124"/>
      <c r="BJ27" s="157">
        <v>0.5</v>
      </c>
    </row>
    <row r="28" spans="1:62" ht="92" customHeight="1">
      <c r="A28" s="16" t="s">
        <v>158</v>
      </c>
      <c r="B28" s="16" t="s">
        <v>159</v>
      </c>
      <c r="C28" s="49" t="s">
        <v>160</v>
      </c>
      <c r="D28" s="16">
        <v>18</v>
      </c>
      <c r="E28" s="14" t="s">
        <v>126</v>
      </c>
      <c r="F28" s="49" t="s">
        <v>179</v>
      </c>
      <c r="G28" s="49" t="s">
        <v>180</v>
      </c>
      <c r="H28" s="133" t="s">
        <v>163</v>
      </c>
      <c r="I28" s="134">
        <v>46032</v>
      </c>
      <c r="J28" s="134">
        <v>46387</v>
      </c>
      <c r="K28" s="134">
        <v>46142</v>
      </c>
      <c r="L28" s="134">
        <v>46264</v>
      </c>
      <c r="M28" s="134">
        <v>46386</v>
      </c>
      <c r="N28" s="133" t="s">
        <v>65</v>
      </c>
      <c r="O28" s="133" t="s">
        <v>65</v>
      </c>
      <c r="P28" s="14" t="s">
        <v>181</v>
      </c>
      <c r="Q28" s="14" t="s">
        <v>165</v>
      </c>
      <c r="R28" s="14">
        <v>4</v>
      </c>
      <c r="S28" s="14">
        <v>2</v>
      </c>
      <c r="T28" s="14">
        <v>2</v>
      </c>
      <c r="U28" s="55">
        <f t="shared" si="7"/>
        <v>1</v>
      </c>
      <c r="V28" s="55">
        <f t="shared" si="8"/>
        <v>0.5</v>
      </c>
      <c r="W28" s="14" t="str">
        <f t="shared" si="3"/>
        <v>En ejecución</v>
      </c>
      <c r="X28" s="16" t="s">
        <v>182</v>
      </c>
      <c r="Y28" s="16" t="s">
        <v>183</v>
      </c>
      <c r="Z28" s="38">
        <v>46273</v>
      </c>
      <c r="AA28" s="14">
        <v>2</v>
      </c>
      <c r="AB28" s="14"/>
      <c r="AC28" s="55" t="str">
        <f t="shared" si="11"/>
        <v/>
      </c>
      <c r="AD28" s="55">
        <f t="shared" si="12"/>
        <v>0.5</v>
      </c>
      <c r="AE28" s="28" t="str">
        <f t="shared" si="13"/>
        <v>En ejecución</v>
      </c>
      <c r="AF28" s="14" t="str">
        <f t="shared" si="14"/>
        <v>Cumplida</v>
      </c>
      <c r="AG28" s="14"/>
      <c r="AH28" s="14"/>
      <c r="AI28" s="16" t="s">
        <v>70</v>
      </c>
      <c r="AJ28" s="54">
        <v>0.5</v>
      </c>
      <c r="AK28" s="25" t="s">
        <v>739</v>
      </c>
      <c r="AL28" s="16" t="s">
        <v>717</v>
      </c>
      <c r="AM28" s="47">
        <v>46286</v>
      </c>
      <c r="AN28" s="48" t="str">
        <f t="shared" si="15"/>
        <v>En ejecución</v>
      </c>
      <c r="AO28" s="14"/>
      <c r="AP28" s="57"/>
      <c r="AQ28" s="35"/>
      <c r="AR28" s="34"/>
      <c r="AS28" s="34"/>
      <c r="AT28" s="34" t="str">
        <f t="shared" si="16"/>
        <v/>
      </c>
      <c r="AU28" s="204"/>
      <c r="AV28" s="193"/>
      <c r="AW28" s="207"/>
      <c r="AX28" s="198"/>
      <c r="AY28" s="196"/>
      <c r="AZ28" s="52" t="s">
        <v>960</v>
      </c>
      <c r="BA28" s="52" t="s">
        <v>692</v>
      </c>
      <c r="BB28" s="16" t="s">
        <v>690</v>
      </c>
      <c r="BC28" s="16" t="s">
        <v>1013</v>
      </c>
      <c r="BD28" s="128">
        <v>46289</v>
      </c>
      <c r="BE28" s="34"/>
      <c r="BF28" s="34"/>
      <c r="BG28" s="34"/>
      <c r="BH28" s="34"/>
      <c r="BI28" s="124"/>
      <c r="BJ28" s="157">
        <v>0.5</v>
      </c>
    </row>
    <row r="29" spans="1:62" ht="48" customHeight="1">
      <c r="A29" s="16" t="s">
        <v>158</v>
      </c>
      <c r="B29" s="16" t="s">
        <v>159</v>
      </c>
      <c r="C29" s="49" t="s">
        <v>160</v>
      </c>
      <c r="D29" s="16">
        <v>19</v>
      </c>
      <c r="E29" s="14" t="s">
        <v>130</v>
      </c>
      <c r="F29" s="49" t="s">
        <v>184</v>
      </c>
      <c r="G29" s="49" t="s">
        <v>185</v>
      </c>
      <c r="H29" s="133" t="s">
        <v>163</v>
      </c>
      <c r="I29" s="134">
        <v>46032</v>
      </c>
      <c r="J29" s="134">
        <v>46387</v>
      </c>
      <c r="K29" s="134">
        <v>46142</v>
      </c>
      <c r="L29" s="134">
        <v>46264</v>
      </c>
      <c r="M29" s="134">
        <v>46386</v>
      </c>
      <c r="N29" s="133" t="s">
        <v>65</v>
      </c>
      <c r="O29" s="133" t="s">
        <v>65</v>
      </c>
      <c r="P29" s="14" t="s">
        <v>176</v>
      </c>
      <c r="Q29" s="14" t="s">
        <v>165</v>
      </c>
      <c r="R29" s="14">
        <v>2</v>
      </c>
      <c r="S29" s="14">
        <v>1</v>
      </c>
      <c r="T29" s="14">
        <v>1</v>
      </c>
      <c r="U29" s="55">
        <f t="shared" si="7"/>
        <v>1</v>
      </c>
      <c r="V29" s="55">
        <f t="shared" si="8"/>
        <v>0.5</v>
      </c>
      <c r="W29" s="14" t="str">
        <f t="shared" si="3"/>
        <v>En ejecución</v>
      </c>
      <c r="X29" s="16" t="s">
        <v>186</v>
      </c>
      <c r="Y29" s="16" t="s">
        <v>187</v>
      </c>
      <c r="Z29" s="38">
        <v>46273</v>
      </c>
      <c r="AA29" s="14">
        <v>1</v>
      </c>
      <c r="AB29" s="14"/>
      <c r="AC29" s="55" t="str">
        <f t="shared" si="11"/>
        <v/>
      </c>
      <c r="AD29" s="55">
        <f t="shared" si="12"/>
        <v>0.5</v>
      </c>
      <c r="AE29" s="28" t="str">
        <f t="shared" si="13"/>
        <v>En ejecución</v>
      </c>
      <c r="AF29" s="14" t="str">
        <f t="shared" si="14"/>
        <v>Cumplida</v>
      </c>
      <c r="AG29" s="14"/>
      <c r="AH29" s="14"/>
      <c r="AI29" s="16" t="s">
        <v>70</v>
      </c>
      <c r="AJ29" s="54">
        <v>0.5</v>
      </c>
      <c r="AK29" s="25" t="s">
        <v>740</v>
      </c>
      <c r="AL29" s="16" t="s">
        <v>741</v>
      </c>
      <c r="AM29" s="47">
        <v>46286</v>
      </c>
      <c r="AN29" s="48" t="str">
        <f t="shared" si="15"/>
        <v>En ejecución</v>
      </c>
      <c r="AO29" s="14"/>
      <c r="AP29" s="57"/>
      <c r="AQ29" s="35"/>
      <c r="AR29" s="34"/>
      <c r="AS29" s="34"/>
      <c r="AT29" s="34" t="str">
        <f t="shared" si="16"/>
        <v/>
      </c>
      <c r="AU29" s="205"/>
      <c r="AV29" s="193"/>
      <c r="AW29" s="208"/>
      <c r="AX29" s="199"/>
      <c r="AY29" s="195"/>
      <c r="AZ29" s="52" t="s">
        <v>961</v>
      </c>
      <c r="BA29" s="52" t="s">
        <v>692</v>
      </c>
      <c r="BB29" s="16" t="s">
        <v>690</v>
      </c>
      <c r="BC29" s="16" t="s">
        <v>1011</v>
      </c>
      <c r="BD29" s="128">
        <v>46289</v>
      </c>
      <c r="BE29" s="34"/>
      <c r="BF29" s="34"/>
      <c r="BG29" s="34"/>
      <c r="BH29" s="34"/>
      <c r="BI29" s="124"/>
      <c r="BJ29" s="157">
        <v>0.5</v>
      </c>
    </row>
    <row r="30" spans="1:62" ht="65" customHeight="1">
      <c r="A30" s="16" t="s">
        <v>188</v>
      </c>
      <c r="B30" s="16" t="s">
        <v>159</v>
      </c>
      <c r="C30" s="49" t="s">
        <v>189</v>
      </c>
      <c r="D30" s="16">
        <v>20</v>
      </c>
      <c r="E30" s="14" t="s">
        <v>61</v>
      </c>
      <c r="F30" s="49" t="s">
        <v>190</v>
      </c>
      <c r="G30" s="49" t="s">
        <v>191</v>
      </c>
      <c r="H30" s="133" t="s">
        <v>163</v>
      </c>
      <c r="I30" s="134">
        <v>46032</v>
      </c>
      <c r="J30" s="134">
        <v>46387</v>
      </c>
      <c r="K30" s="134">
        <v>46142</v>
      </c>
      <c r="L30" s="134">
        <v>46264</v>
      </c>
      <c r="M30" s="134">
        <v>46386</v>
      </c>
      <c r="N30" s="133" t="s">
        <v>65</v>
      </c>
      <c r="O30" s="133" t="s">
        <v>65</v>
      </c>
      <c r="P30" s="14" t="s">
        <v>164</v>
      </c>
      <c r="Q30" s="14" t="s">
        <v>165</v>
      </c>
      <c r="R30" s="14">
        <v>2</v>
      </c>
      <c r="S30" s="14">
        <v>1</v>
      </c>
      <c r="T30" s="14">
        <v>1</v>
      </c>
      <c r="U30" s="55">
        <f t="shared" si="7"/>
        <v>1</v>
      </c>
      <c r="V30" s="55">
        <f t="shared" si="8"/>
        <v>0.5</v>
      </c>
      <c r="W30" s="14" t="str">
        <f t="shared" si="3"/>
        <v>En ejecución</v>
      </c>
      <c r="X30" s="16" t="s">
        <v>192</v>
      </c>
      <c r="Y30" s="16" t="s">
        <v>193</v>
      </c>
      <c r="Z30" s="38">
        <v>46273</v>
      </c>
      <c r="AA30" s="14">
        <v>1</v>
      </c>
      <c r="AB30" s="14"/>
      <c r="AC30" s="55" t="str">
        <f t="shared" si="11"/>
        <v/>
      </c>
      <c r="AD30" s="55">
        <f t="shared" si="12"/>
        <v>0.5</v>
      </c>
      <c r="AE30" s="28" t="str">
        <f t="shared" si="13"/>
        <v>En ejecución</v>
      </c>
      <c r="AF30" s="14" t="str">
        <f t="shared" si="14"/>
        <v>Cumplida</v>
      </c>
      <c r="AG30" s="14"/>
      <c r="AH30" s="14"/>
      <c r="AI30" s="16" t="s">
        <v>70</v>
      </c>
      <c r="AJ30" s="54">
        <v>0.5</v>
      </c>
      <c r="AK30" s="25" t="s">
        <v>742</v>
      </c>
      <c r="AL30" s="16" t="s">
        <v>717</v>
      </c>
      <c r="AM30" s="47">
        <v>46286</v>
      </c>
      <c r="AN30" s="48" t="str">
        <f t="shared" si="15"/>
        <v>En ejecución</v>
      </c>
      <c r="AO30" s="14"/>
      <c r="AP30" s="57"/>
      <c r="AQ30" s="35"/>
      <c r="AR30" s="34"/>
      <c r="AS30" s="34"/>
      <c r="AT30" s="34" t="str">
        <f t="shared" si="16"/>
        <v/>
      </c>
      <c r="AU30" s="209" t="s">
        <v>194</v>
      </c>
      <c r="AV30" s="193" t="s">
        <v>72</v>
      </c>
      <c r="AW30" s="206">
        <v>1</v>
      </c>
      <c r="AX30" s="197">
        <f>IF((COUNT(AJ30,AP30)+COUNT(AJ31,AP31)+COUNT(AJ32,AP32)+COUNT(AJ33,AP33))=0,"",(MIN(SUM(AJ30,AP30),1)+MIN(SUM(AJ31,AP31),1)+MIN(SUM(AJ32,AP32),1)+MIN(SUM(AJ33,AP33),1))/4)</f>
        <v>0.49166666666666664</v>
      </c>
      <c r="AY30" s="194" t="str">
        <f>IF(AX30="","Sin medición",IF(AX30&gt;=1,"Cumplido",IF(AX30&gt;0,"En ejecución","Pendiente")))</f>
        <v>En ejecución</v>
      </c>
      <c r="AZ30" s="52" t="s">
        <v>962</v>
      </c>
      <c r="BA30" s="52" t="s">
        <v>692</v>
      </c>
      <c r="BB30" s="16" t="s">
        <v>690</v>
      </c>
      <c r="BC30" s="16" t="s">
        <v>1012</v>
      </c>
      <c r="BD30" s="128">
        <v>46289</v>
      </c>
      <c r="BE30" s="34"/>
      <c r="BF30" s="34"/>
      <c r="BG30" s="34"/>
      <c r="BH30" s="34"/>
      <c r="BI30" s="124"/>
      <c r="BJ30" s="157">
        <v>0.5</v>
      </c>
    </row>
    <row r="31" spans="1:62" ht="49" customHeight="1">
      <c r="A31" s="16" t="s">
        <v>188</v>
      </c>
      <c r="B31" s="16" t="s">
        <v>159</v>
      </c>
      <c r="C31" s="49" t="s">
        <v>189</v>
      </c>
      <c r="D31" s="16">
        <v>21</v>
      </c>
      <c r="E31" s="14" t="s">
        <v>92</v>
      </c>
      <c r="F31" s="49" t="s">
        <v>195</v>
      </c>
      <c r="G31" s="49" t="s">
        <v>196</v>
      </c>
      <c r="H31" s="133" t="s">
        <v>163</v>
      </c>
      <c r="I31" s="134">
        <v>46032</v>
      </c>
      <c r="J31" s="134">
        <v>46387</v>
      </c>
      <c r="K31" s="134">
        <v>46142</v>
      </c>
      <c r="L31" s="134">
        <v>46264</v>
      </c>
      <c r="M31" s="134">
        <v>46386</v>
      </c>
      <c r="N31" s="133" t="s">
        <v>65</v>
      </c>
      <c r="O31" s="133" t="s">
        <v>65</v>
      </c>
      <c r="P31" s="14" t="s">
        <v>164</v>
      </c>
      <c r="Q31" s="14" t="s">
        <v>165</v>
      </c>
      <c r="R31" s="14">
        <v>3</v>
      </c>
      <c r="S31" s="14">
        <v>1</v>
      </c>
      <c r="T31" s="14">
        <v>1</v>
      </c>
      <c r="U31" s="55">
        <f t="shared" si="7"/>
        <v>1</v>
      </c>
      <c r="V31" s="55">
        <f t="shared" si="8"/>
        <v>0.33333333333333331</v>
      </c>
      <c r="W31" s="14" t="str">
        <f t="shared" si="3"/>
        <v>En ejecución</v>
      </c>
      <c r="X31" s="16" t="s">
        <v>197</v>
      </c>
      <c r="Y31" s="16" t="s">
        <v>198</v>
      </c>
      <c r="Z31" s="38">
        <v>46273</v>
      </c>
      <c r="AA31" s="14">
        <v>2</v>
      </c>
      <c r="AB31" s="14"/>
      <c r="AC31" s="55" t="str">
        <f t="shared" si="11"/>
        <v/>
      </c>
      <c r="AD31" s="55">
        <f t="shared" si="12"/>
        <v>0.33333333333333331</v>
      </c>
      <c r="AE31" s="28" t="str">
        <f t="shared" si="13"/>
        <v>En ejecución</v>
      </c>
      <c r="AF31" s="14" t="str">
        <f t="shared" si="14"/>
        <v>Cumplida</v>
      </c>
      <c r="AG31" s="14"/>
      <c r="AH31" s="14"/>
      <c r="AI31" s="16" t="s">
        <v>70</v>
      </c>
      <c r="AJ31" s="54">
        <v>0.33333333333333331</v>
      </c>
      <c r="AK31" s="25" t="s">
        <v>743</v>
      </c>
      <c r="AL31" s="16" t="s">
        <v>717</v>
      </c>
      <c r="AM31" s="47">
        <v>46286</v>
      </c>
      <c r="AN31" s="48" t="str">
        <f t="shared" si="15"/>
        <v>En ejecución</v>
      </c>
      <c r="AO31" s="14"/>
      <c r="AP31" s="57"/>
      <c r="AQ31" s="35"/>
      <c r="AR31" s="34"/>
      <c r="AS31" s="34"/>
      <c r="AT31" s="34" t="str">
        <f t="shared" si="16"/>
        <v/>
      </c>
      <c r="AU31" s="210"/>
      <c r="AV31" s="193"/>
      <c r="AW31" s="207"/>
      <c r="AX31" s="198"/>
      <c r="AY31" s="196"/>
      <c r="AZ31" s="52" t="s">
        <v>963</v>
      </c>
      <c r="BA31" s="52" t="s">
        <v>692</v>
      </c>
      <c r="BB31" s="16" t="s">
        <v>690</v>
      </c>
      <c r="BC31" s="16" t="s">
        <v>1011</v>
      </c>
      <c r="BD31" s="128">
        <v>46289</v>
      </c>
      <c r="BE31" s="34"/>
      <c r="BF31" s="34"/>
      <c r="BG31" s="34"/>
      <c r="BH31" s="34"/>
      <c r="BI31" s="124"/>
      <c r="BJ31" s="159">
        <v>0.33329999999999999</v>
      </c>
    </row>
    <row r="32" spans="1:62" ht="61" customHeight="1">
      <c r="A32" s="16" t="s">
        <v>188</v>
      </c>
      <c r="B32" s="16" t="s">
        <v>159</v>
      </c>
      <c r="C32" s="49" t="s">
        <v>189</v>
      </c>
      <c r="D32" s="16">
        <v>22</v>
      </c>
      <c r="E32" s="14" t="s">
        <v>119</v>
      </c>
      <c r="F32" s="49" t="s">
        <v>199</v>
      </c>
      <c r="G32" s="49" t="s">
        <v>899</v>
      </c>
      <c r="H32" s="133" t="s">
        <v>163</v>
      </c>
      <c r="I32" s="134">
        <v>46032</v>
      </c>
      <c r="J32" s="134">
        <v>46387</v>
      </c>
      <c r="K32" s="134">
        <v>46142</v>
      </c>
      <c r="L32" s="134">
        <v>46264</v>
      </c>
      <c r="M32" s="134">
        <v>46386</v>
      </c>
      <c r="N32" s="133" t="s">
        <v>65</v>
      </c>
      <c r="O32" s="133" t="s">
        <v>65</v>
      </c>
      <c r="P32" s="14" t="s">
        <v>200</v>
      </c>
      <c r="Q32" s="14" t="s">
        <v>165</v>
      </c>
      <c r="R32" s="14">
        <v>1</v>
      </c>
      <c r="S32" s="14">
        <v>0.8</v>
      </c>
      <c r="T32" s="14">
        <v>0.8</v>
      </c>
      <c r="U32" s="55">
        <f t="shared" si="7"/>
        <v>1</v>
      </c>
      <c r="V32" s="55">
        <f t="shared" si="8"/>
        <v>0.8</v>
      </c>
      <c r="W32" s="14" t="str">
        <f t="shared" si="3"/>
        <v>En ejecución</v>
      </c>
      <c r="X32" s="16" t="s">
        <v>201</v>
      </c>
      <c r="Y32" s="16" t="s">
        <v>202</v>
      </c>
      <c r="Z32" s="38">
        <v>46273</v>
      </c>
      <c r="AA32" s="14">
        <v>0.2</v>
      </c>
      <c r="AB32" s="14"/>
      <c r="AC32" s="55" t="str">
        <f t="shared" si="11"/>
        <v/>
      </c>
      <c r="AD32" s="55">
        <f t="shared" si="12"/>
        <v>0.8</v>
      </c>
      <c r="AE32" s="28" t="str">
        <f t="shared" si="13"/>
        <v>En ejecución</v>
      </c>
      <c r="AF32" s="14" t="str">
        <f t="shared" si="14"/>
        <v>Cumplida</v>
      </c>
      <c r="AG32" s="14"/>
      <c r="AH32" s="14"/>
      <c r="AI32" s="16" t="s">
        <v>70</v>
      </c>
      <c r="AJ32" s="54">
        <v>0.8</v>
      </c>
      <c r="AK32" s="25" t="s">
        <v>744</v>
      </c>
      <c r="AL32" s="16" t="s">
        <v>714</v>
      </c>
      <c r="AM32" s="47">
        <v>46286</v>
      </c>
      <c r="AN32" s="48" t="str">
        <f t="shared" si="15"/>
        <v>En ejecución</v>
      </c>
      <c r="AO32" s="14"/>
      <c r="AP32" s="57"/>
      <c r="AQ32" s="35"/>
      <c r="AR32" s="34"/>
      <c r="AS32" s="34"/>
      <c r="AT32" s="34" t="str">
        <f t="shared" si="16"/>
        <v/>
      </c>
      <c r="AU32" s="210"/>
      <c r="AV32" s="193"/>
      <c r="AW32" s="207"/>
      <c r="AX32" s="198"/>
      <c r="AY32" s="196"/>
      <c r="AZ32" s="250" t="s">
        <v>1014</v>
      </c>
      <c r="BA32" s="52" t="s">
        <v>692</v>
      </c>
      <c r="BB32" s="16" t="s">
        <v>690</v>
      </c>
      <c r="BC32" s="16" t="s">
        <v>1012</v>
      </c>
      <c r="BD32" s="128">
        <v>46289</v>
      </c>
      <c r="BE32" s="34"/>
      <c r="BF32" s="34"/>
      <c r="BG32" s="34"/>
      <c r="BH32" s="34"/>
      <c r="BI32" s="124"/>
      <c r="BJ32" s="157">
        <v>0.8</v>
      </c>
    </row>
    <row r="33" spans="1:62" ht="40" customHeight="1">
      <c r="A33" s="16" t="s">
        <v>188</v>
      </c>
      <c r="B33" s="16" t="s">
        <v>159</v>
      </c>
      <c r="C33" s="49" t="s">
        <v>189</v>
      </c>
      <c r="D33" s="16">
        <v>23</v>
      </c>
      <c r="E33" s="14" t="s">
        <v>126</v>
      </c>
      <c r="F33" s="49" t="s">
        <v>203</v>
      </c>
      <c r="G33" s="49" t="s">
        <v>204</v>
      </c>
      <c r="H33" s="133" t="s">
        <v>163</v>
      </c>
      <c r="I33" s="134">
        <v>46032</v>
      </c>
      <c r="J33" s="134">
        <v>46387</v>
      </c>
      <c r="K33" s="134">
        <v>46142</v>
      </c>
      <c r="L33" s="134">
        <v>46264</v>
      </c>
      <c r="M33" s="134">
        <v>46386</v>
      </c>
      <c r="N33" s="133" t="s">
        <v>65</v>
      </c>
      <c r="O33" s="133" t="s">
        <v>65</v>
      </c>
      <c r="P33" s="14" t="s">
        <v>164</v>
      </c>
      <c r="Q33" s="14" t="s">
        <v>165</v>
      </c>
      <c r="R33" s="14">
        <v>3</v>
      </c>
      <c r="S33" s="14">
        <v>1</v>
      </c>
      <c r="T33" s="14">
        <v>1</v>
      </c>
      <c r="U33" s="55">
        <f t="shared" si="7"/>
        <v>1</v>
      </c>
      <c r="V33" s="55">
        <f t="shared" si="8"/>
        <v>0.33333333333333331</v>
      </c>
      <c r="W33" s="14" t="str">
        <f t="shared" si="3"/>
        <v>En ejecución</v>
      </c>
      <c r="X33" s="16" t="s">
        <v>205</v>
      </c>
      <c r="Y33" s="16" t="s">
        <v>206</v>
      </c>
      <c r="Z33" s="38">
        <v>46273</v>
      </c>
      <c r="AA33" s="14">
        <v>2</v>
      </c>
      <c r="AB33" s="14"/>
      <c r="AC33" s="55" t="str">
        <f t="shared" si="11"/>
        <v/>
      </c>
      <c r="AD33" s="55">
        <f t="shared" si="12"/>
        <v>0.33333333333333331</v>
      </c>
      <c r="AE33" s="28" t="str">
        <f t="shared" si="13"/>
        <v>En ejecución</v>
      </c>
      <c r="AF33" s="14" t="str">
        <f t="shared" si="14"/>
        <v>Cumplida</v>
      </c>
      <c r="AG33" s="14"/>
      <c r="AH33" s="14"/>
      <c r="AI33" s="16" t="s">
        <v>70</v>
      </c>
      <c r="AJ33" s="54">
        <v>0.33333333333333331</v>
      </c>
      <c r="AK33" s="25" t="s">
        <v>745</v>
      </c>
      <c r="AL33" s="16" t="s">
        <v>717</v>
      </c>
      <c r="AM33" s="47">
        <v>46286</v>
      </c>
      <c r="AN33" s="48" t="str">
        <f t="shared" si="15"/>
        <v>En ejecución</v>
      </c>
      <c r="AO33" s="14"/>
      <c r="AP33" s="57"/>
      <c r="AQ33" s="35"/>
      <c r="AR33" s="34"/>
      <c r="AS33" s="34"/>
      <c r="AT33" s="34" t="str">
        <f t="shared" si="16"/>
        <v/>
      </c>
      <c r="AU33" s="211"/>
      <c r="AV33" s="193"/>
      <c r="AW33" s="208"/>
      <c r="AX33" s="199"/>
      <c r="AY33" s="195"/>
      <c r="AZ33" s="52" t="s">
        <v>964</v>
      </c>
      <c r="BA33" s="52" t="s">
        <v>692</v>
      </c>
      <c r="BB33" s="16" t="s">
        <v>690</v>
      </c>
      <c r="BC33" s="16" t="s">
        <v>1012</v>
      </c>
      <c r="BD33" s="128">
        <v>46289</v>
      </c>
      <c r="BE33" s="34"/>
      <c r="BF33" s="34"/>
      <c r="BG33" s="34"/>
      <c r="BH33" s="34"/>
      <c r="BI33" s="124"/>
      <c r="BJ33" s="159">
        <v>0.33329999999999999</v>
      </c>
    </row>
    <row r="34" spans="1:62" ht="40" customHeight="1">
      <c r="A34" s="133" t="s">
        <v>207</v>
      </c>
      <c r="B34" s="133" t="s">
        <v>208</v>
      </c>
      <c r="C34" s="49" t="s">
        <v>209</v>
      </c>
      <c r="D34" s="16">
        <v>24</v>
      </c>
      <c r="E34" s="14" t="s">
        <v>61</v>
      </c>
      <c r="F34" s="143" t="s">
        <v>210</v>
      </c>
      <c r="G34" s="49" t="s">
        <v>211</v>
      </c>
      <c r="H34" s="133" t="s">
        <v>212</v>
      </c>
      <c r="I34" s="134" t="s">
        <v>213</v>
      </c>
      <c r="J34" s="134" t="s">
        <v>214</v>
      </c>
      <c r="K34" s="134">
        <v>46142</v>
      </c>
      <c r="L34" s="134">
        <v>46264</v>
      </c>
      <c r="M34" s="134">
        <v>46386</v>
      </c>
      <c r="N34" s="133" t="s">
        <v>65</v>
      </c>
      <c r="O34" s="133" t="s">
        <v>65</v>
      </c>
      <c r="P34" s="16" t="s">
        <v>87</v>
      </c>
      <c r="Q34" s="16" t="s">
        <v>215</v>
      </c>
      <c r="R34" s="16">
        <v>2</v>
      </c>
      <c r="S34" s="14">
        <v>1</v>
      </c>
      <c r="T34" s="14">
        <v>1</v>
      </c>
      <c r="U34" s="55">
        <f t="shared" si="7"/>
        <v>1</v>
      </c>
      <c r="V34" s="55">
        <f t="shared" si="8"/>
        <v>0.5</v>
      </c>
      <c r="W34" s="14" t="str">
        <f t="shared" si="3"/>
        <v>En ejecución</v>
      </c>
      <c r="X34" s="16" t="s">
        <v>216</v>
      </c>
      <c r="Y34" s="136" t="s">
        <v>217</v>
      </c>
      <c r="Z34" s="39">
        <v>46275</v>
      </c>
      <c r="AA34" s="14">
        <v>1</v>
      </c>
      <c r="AB34" s="14"/>
      <c r="AC34" s="55" t="str">
        <f t="shared" ref="AC34:AC45" si="17">IF(OR(AA34="",AA34=0,AB34=""),"",MIN(AB34/AA34,1))</f>
        <v/>
      </c>
      <c r="AD34" s="55">
        <f t="shared" ref="AD34:AD45" si="18">IF(AB34&lt;&gt;"",IF(OR(R34="",R34=0),"",MIN(IF(V34="",0,V34)+(AB34/R34),1)),IF(V34&lt;&gt;"",V34,""))</f>
        <v>0.5</v>
      </c>
      <c r="AE34" s="14" t="str">
        <f t="shared" ref="AE34:AE45" si="19">IF(AD34="","",IF(AD34&gt;=1,"Cumplida",IF(AD34&gt;0,"En ejecución","Pendiente")))</f>
        <v>En ejecución</v>
      </c>
      <c r="AF34" s="14"/>
      <c r="AG34" s="14"/>
      <c r="AH34" s="14"/>
      <c r="AI34" s="16" t="s">
        <v>70</v>
      </c>
      <c r="AJ34" s="54">
        <v>0.5</v>
      </c>
      <c r="AK34" s="16" t="s">
        <v>746</v>
      </c>
      <c r="AL34" s="16" t="s">
        <v>717</v>
      </c>
      <c r="AM34" s="47">
        <v>46286</v>
      </c>
      <c r="AN34" s="48" t="str">
        <f t="shared" ref="AN34:AN55" si="20">IF(AJ34="","",IF(AJ34&gt;=1,"Cumplida",IF(AJ34&gt;0,"En ejecución","Pendiente")))</f>
        <v>En ejecución</v>
      </c>
      <c r="AO34" s="34"/>
      <c r="AP34" s="57"/>
      <c r="AQ34" s="34"/>
      <c r="AR34" s="34"/>
      <c r="AS34" s="34"/>
      <c r="AT34" s="34" t="str">
        <f t="shared" ref="AT34:AT45" si="21">IF(AP34="","",IF(AP34&gt;=1,"Cumplida",IF(AP34&gt;0,"En ejecución","Pendiente")))</f>
        <v/>
      </c>
      <c r="AU34" s="193" t="s">
        <v>218</v>
      </c>
      <c r="AV34" s="193" t="s">
        <v>72</v>
      </c>
      <c r="AW34" s="194">
        <v>1</v>
      </c>
      <c r="AX34" s="197">
        <f>IF((COUNT(AJ34,AP34)+COUNT(AJ35,AP35)+COUNT(AJ36,AP36)+COUNT(AJ37,AP37)+COUNT(AJ38,AP38)+COUNT(AJ39,AP39))=0,"",(MIN(SUM(AJ34,AP34),1)+MIN(SUM(AJ35,AP35),1)+MIN(SUM(AJ36,AP36),1)+MIN(SUM(AJ37,AP37),1)+MIN(SUM(AJ38,AP38),1)+MIN(SUM(AJ39,AP39),1))/6)</f>
        <v>0.25</v>
      </c>
      <c r="AY34" s="200" t="str">
        <f>IF(AX34="","Sin medición",IF(AX34&gt;=1,"Cumplido",IF(AX34&gt;0,"En ejecución","Pendiente")))</f>
        <v>En ejecución</v>
      </c>
      <c r="AZ34" s="16" t="s">
        <v>965</v>
      </c>
      <c r="BA34" s="14" t="s">
        <v>692</v>
      </c>
      <c r="BB34" s="14" t="s">
        <v>690</v>
      </c>
      <c r="BC34" s="16" t="s">
        <v>1015</v>
      </c>
      <c r="BD34" s="38">
        <v>46289</v>
      </c>
      <c r="BE34" s="34"/>
      <c r="BF34" s="34"/>
      <c r="BG34" s="34"/>
      <c r="BH34" s="34"/>
      <c r="BI34" s="124"/>
      <c r="BJ34" s="46">
        <v>0.5</v>
      </c>
    </row>
    <row r="35" spans="1:62" ht="106" customHeight="1">
      <c r="A35" s="133" t="s">
        <v>207</v>
      </c>
      <c r="B35" s="133" t="s">
        <v>208</v>
      </c>
      <c r="C35" s="49" t="s">
        <v>209</v>
      </c>
      <c r="D35" s="16">
        <v>25</v>
      </c>
      <c r="E35" s="14" t="s">
        <v>92</v>
      </c>
      <c r="F35" s="148" t="s">
        <v>219</v>
      </c>
      <c r="G35" s="49" t="s">
        <v>220</v>
      </c>
      <c r="H35" s="133" t="s">
        <v>212</v>
      </c>
      <c r="I35" s="134" t="s">
        <v>213</v>
      </c>
      <c r="J35" s="134" t="s">
        <v>214</v>
      </c>
      <c r="K35" s="134">
        <v>46142</v>
      </c>
      <c r="L35" s="134">
        <v>46264</v>
      </c>
      <c r="M35" s="134">
        <v>46386</v>
      </c>
      <c r="N35" s="133" t="s">
        <v>65</v>
      </c>
      <c r="O35" s="133" t="s">
        <v>65</v>
      </c>
      <c r="P35" s="16" t="s">
        <v>221</v>
      </c>
      <c r="Q35" s="16" t="s">
        <v>222</v>
      </c>
      <c r="R35" s="16">
        <v>2</v>
      </c>
      <c r="S35" s="14">
        <v>1</v>
      </c>
      <c r="T35" s="14">
        <v>1</v>
      </c>
      <c r="U35" s="55">
        <f t="shared" si="7"/>
        <v>1</v>
      </c>
      <c r="V35" s="55">
        <f t="shared" si="8"/>
        <v>0.5</v>
      </c>
      <c r="W35" s="14" t="str">
        <f t="shared" si="3"/>
        <v>En ejecución</v>
      </c>
      <c r="X35" s="16" t="s">
        <v>223</v>
      </c>
      <c r="Y35" s="136" t="s">
        <v>224</v>
      </c>
      <c r="Z35" s="39">
        <v>46275</v>
      </c>
      <c r="AA35" s="14">
        <v>1</v>
      </c>
      <c r="AB35" s="14"/>
      <c r="AC35" s="55" t="str">
        <f t="shared" si="17"/>
        <v/>
      </c>
      <c r="AD35" s="55">
        <f t="shared" si="18"/>
        <v>0.5</v>
      </c>
      <c r="AE35" s="14" t="str">
        <f t="shared" si="19"/>
        <v>En ejecución</v>
      </c>
      <c r="AF35" s="14"/>
      <c r="AG35" s="14"/>
      <c r="AH35" s="14"/>
      <c r="AI35" s="16" t="s">
        <v>70</v>
      </c>
      <c r="AJ35" s="54">
        <v>0.5</v>
      </c>
      <c r="AK35" s="16" t="s">
        <v>747</v>
      </c>
      <c r="AL35" s="16" t="s">
        <v>717</v>
      </c>
      <c r="AM35" s="47">
        <v>46286</v>
      </c>
      <c r="AN35" s="48" t="str">
        <f t="shared" si="20"/>
        <v>En ejecución</v>
      </c>
      <c r="AO35" s="34"/>
      <c r="AP35" s="57"/>
      <c r="AQ35" s="34"/>
      <c r="AR35" s="34"/>
      <c r="AS35" s="34"/>
      <c r="AT35" s="34" t="str">
        <f t="shared" si="21"/>
        <v/>
      </c>
      <c r="AU35" s="193"/>
      <c r="AV35" s="193"/>
      <c r="AW35" s="196"/>
      <c r="AX35" s="198"/>
      <c r="AY35" s="201"/>
      <c r="AZ35" s="16" t="s">
        <v>1016</v>
      </c>
      <c r="BA35" s="14" t="s">
        <v>692</v>
      </c>
      <c r="BB35" s="14" t="s">
        <v>690</v>
      </c>
      <c r="BC35" s="16" t="s">
        <v>1017</v>
      </c>
      <c r="BD35" s="38">
        <v>46289</v>
      </c>
      <c r="BE35" s="34"/>
      <c r="BF35" s="34"/>
      <c r="BG35" s="34"/>
      <c r="BH35" s="34"/>
      <c r="BI35" s="124"/>
      <c r="BJ35" s="46">
        <v>0.5</v>
      </c>
    </row>
    <row r="36" spans="1:62" ht="109" customHeight="1">
      <c r="A36" s="133" t="s">
        <v>207</v>
      </c>
      <c r="B36" s="133" t="s">
        <v>208</v>
      </c>
      <c r="C36" s="49" t="s">
        <v>209</v>
      </c>
      <c r="D36" s="16">
        <v>26</v>
      </c>
      <c r="E36" s="14" t="s">
        <v>119</v>
      </c>
      <c r="F36" s="148" t="s">
        <v>225</v>
      </c>
      <c r="G36" s="49" t="s">
        <v>226</v>
      </c>
      <c r="H36" s="133" t="s">
        <v>212</v>
      </c>
      <c r="I36" s="134" t="s">
        <v>213</v>
      </c>
      <c r="J36" s="134" t="s">
        <v>214</v>
      </c>
      <c r="K36" s="134">
        <v>46142</v>
      </c>
      <c r="L36" s="134">
        <v>46264</v>
      </c>
      <c r="M36" s="134">
        <v>46386</v>
      </c>
      <c r="N36" s="133" t="s">
        <v>65</v>
      </c>
      <c r="O36" s="133" t="s">
        <v>65</v>
      </c>
      <c r="P36" s="16" t="s">
        <v>87</v>
      </c>
      <c r="Q36" s="16" t="s">
        <v>227</v>
      </c>
      <c r="R36" s="16">
        <v>2</v>
      </c>
      <c r="S36" s="14">
        <v>1</v>
      </c>
      <c r="T36" s="14">
        <v>1</v>
      </c>
      <c r="U36" s="55">
        <f t="shared" si="7"/>
        <v>1</v>
      </c>
      <c r="V36" s="55">
        <f t="shared" si="8"/>
        <v>0.5</v>
      </c>
      <c r="W36" s="14" t="str">
        <f t="shared" si="3"/>
        <v>En ejecución</v>
      </c>
      <c r="X36" s="16" t="s">
        <v>228</v>
      </c>
      <c r="Y36" s="136" t="s">
        <v>229</v>
      </c>
      <c r="Z36" s="39">
        <v>46275</v>
      </c>
      <c r="AA36" s="14">
        <v>1</v>
      </c>
      <c r="AB36" s="14"/>
      <c r="AC36" s="55" t="str">
        <f t="shared" si="17"/>
        <v/>
      </c>
      <c r="AD36" s="55">
        <f t="shared" si="18"/>
        <v>0.5</v>
      </c>
      <c r="AE36" s="14" t="str">
        <f t="shared" si="19"/>
        <v>En ejecución</v>
      </c>
      <c r="AF36" s="14"/>
      <c r="AG36" s="14"/>
      <c r="AH36" s="14"/>
      <c r="AI36" s="16" t="s">
        <v>70</v>
      </c>
      <c r="AJ36" s="54">
        <v>0.5</v>
      </c>
      <c r="AK36" s="16" t="s">
        <v>748</v>
      </c>
      <c r="AL36" s="16" t="s">
        <v>749</v>
      </c>
      <c r="AM36" s="47">
        <v>46286</v>
      </c>
      <c r="AN36" s="48" t="str">
        <f t="shared" si="20"/>
        <v>En ejecución</v>
      </c>
      <c r="AO36" s="34"/>
      <c r="AP36" s="57"/>
      <c r="AQ36" s="34"/>
      <c r="AR36" s="34"/>
      <c r="AS36" s="34"/>
      <c r="AT36" s="34" t="str">
        <f t="shared" si="21"/>
        <v/>
      </c>
      <c r="AU36" s="193"/>
      <c r="AV36" s="193"/>
      <c r="AW36" s="196"/>
      <c r="AX36" s="198"/>
      <c r="AY36" s="201"/>
      <c r="AZ36" s="16" t="s">
        <v>966</v>
      </c>
      <c r="BA36" s="14" t="s">
        <v>692</v>
      </c>
      <c r="BB36" s="14" t="s">
        <v>690</v>
      </c>
      <c r="BC36" s="16" t="s">
        <v>1018</v>
      </c>
      <c r="BD36" s="38">
        <v>46289</v>
      </c>
      <c r="BE36" s="34"/>
      <c r="BF36" s="34"/>
      <c r="BG36" s="34"/>
      <c r="BH36" s="34"/>
      <c r="BI36" s="124"/>
      <c r="BJ36" s="46">
        <v>0.5</v>
      </c>
    </row>
    <row r="37" spans="1:62" ht="40" customHeight="1">
      <c r="A37" s="133" t="s">
        <v>207</v>
      </c>
      <c r="B37" s="133" t="s">
        <v>208</v>
      </c>
      <c r="C37" s="49" t="s">
        <v>209</v>
      </c>
      <c r="D37" s="16">
        <v>27</v>
      </c>
      <c r="E37" s="14" t="s">
        <v>126</v>
      </c>
      <c r="F37" s="143" t="s">
        <v>230</v>
      </c>
      <c r="G37" s="49" t="s">
        <v>231</v>
      </c>
      <c r="H37" s="133" t="s">
        <v>212</v>
      </c>
      <c r="I37" s="134" t="s">
        <v>213</v>
      </c>
      <c r="J37" s="134" t="s">
        <v>214</v>
      </c>
      <c r="K37" s="134">
        <v>46142</v>
      </c>
      <c r="L37" s="134">
        <v>46264</v>
      </c>
      <c r="M37" s="134">
        <v>46386</v>
      </c>
      <c r="N37" s="133" t="s">
        <v>65</v>
      </c>
      <c r="O37" s="133" t="s">
        <v>65</v>
      </c>
      <c r="P37" s="16" t="s">
        <v>78</v>
      </c>
      <c r="Q37" s="16" t="s">
        <v>232</v>
      </c>
      <c r="R37" s="16">
        <v>1</v>
      </c>
      <c r="S37" s="14">
        <v>1</v>
      </c>
      <c r="T37" s="14">
        <v>0</v>
      </c>
      <c r="U37" s="55">
        <f t="shared" si="7"/>
        <v>0</v>
      </c>
      <c r="V37" s="55">
        <f t="shared" si="8"/>
        <v>0</v>
      </c>
      <c r="W37" s="14" t="str">
        <f t="shared" si="3"/>
        <v>Pendiente</v>
      </c>
      <c r="X37" s="16" t="s">
        <v>233</v>
      </c>
      <c r="Y37" s="16" t="s">
        <v>234</v>
      </c>
      <c r="Z37" s="39">
        <v>46275</v>
      </c>
      <c r="AA37" s="14">
        <v>1</v>
      </c>
      <c r="AB37" s="14"/>
      <c r="AC37" s="55" t="str">
        <f t="shared" si="17"/>
        <v/>
      </c>
      <c r="AD37" s="55">
        <f t="shared" si="18"/>
        <v>0</v>
      </c>
      <c r="AE37" s="14" t="str">
        <f t="shared" si="19"/>
        <v>Pendiente</v>
      </c>
      <c r="AF37" s="14"/>
      <c r="AG37" s="14"/>
      <c r="AH37" s="14"/>
      <c r="AI37" s="16" t="s">
        <v>235</v>
      </c>
      <c r="AJ37" s="54">
        <v>0</v>
      </c>
      <c r="AK37" s="16" t="s">
        <v>750</v>
      </c>
      <c r="AL37" s="16" t="s">
        <v>751</v>
      </c>
      <c r="AM37" s="47">
        <v>46286</v>
      </c>
      <c r="AN37" s="48" t="str">
        <f t="shared" si="20"/>
        <v>Pendiente</v>
      </c>
      <c r="AO37" s="34"/>
      <c r="AP37" s="57"/>
      <c r="AQ37" s="34"/>
      <c r="AR37" s="34"/>
      <c r="AS37" s="34"/>
      <c r="AT37" s="34" t="str">
        <f t="shared" si="21"/>
        <v/>
      </c>
      <c r="AU37" s="193"/>
      <c r="AV37" s="193"/>
      <c r="AW37" s="196"/>
      <c r="AX37" s="198"/>
      <c r="AY37" s="201"/>
      <c r="AZ37" s="16" t="s">
        <v>971</v>
      </c>
      <c r="BA37" s="16" t="s">
        <v>902</v>
      </c>
      <c r="BB37" s="16" t="s">
        <v>905</v>
      </c>
      <c r="BC37" s="16" t="s">
        <v>1019</v>
      </c>
      <c r="BD37" s="38">
        <v>46289</v>
      </c>
      <c r="BE37" s="34"/>
      <c r="BF37" s="34"/>
      <c r="BG37" s="34"/>
      <c r="BH37" s="34"/>
      <c r="BI37" s="124"/>
      <c r="BJ37" s="46">
        <v>0</v>
      </c>
    </row>
    <row r="38" spans="1:62" ht="123" customHeight="1">
      <c r="A38" s="133" t="s">
        <v>207</v>
      </c>
      <c r="B38" s="133" t="s">
        <v>208</v>
      </c>
      <c r="C38" s="49" t="s">
        <v>209</v>
      </c>
      <c r="D38" s="16">
        <v>28</v>
      </c>
      <c r="E38" s="14" t="s">
        <v>130</v>
      </c>
      <c r="F38" s="143" t="s">
        <v>236</v>
      </c>
      <c r="G38" s="49" t="s">
        <v>237</v>
      </c>
      <c r="H38" s="133" t="s">
        <v>212</v>
      </c>
      <c r="I38" s="134" t="s">
        <v>213</v>
      </c>
      <c r="J38" s="134" t="s">
        <v>214</v>
      </c>
      <c r="K38" s="134">
        <v>46142</v>
      </c>
      <c r="L38" s="134">
        <v>46264</v>
      </c>
      <c r="M38" s="134">
        <v>46386</v>
      </c>
      <c r="N38" s="133" t="s">
        <v>65</v>
      </c>
      <c r="O38" s="133" t="s">
        <v>65</v>
      </c>
      <c r="P38" s="16" t="s">
        <v>238</v>
      </c>
      <c r="Q38" s="16" t="s">
        <v>239</v>
      </c>
      <c r="R38" s="16">
        <v>2</v>
      </c>
      <c r="S38" s="14">
        <v>1</v>
      </c>
      <c r="T38" s="14">
        <v>0</v>
      </c>
      <c r="U38" s="55">
        <f t="shared" si="7"/>
        <v>0</v>
      </c>
      <c r="V38" s="55">
        <f t="shared" si="8"/>
        <v>0</v>
      </c>
      <c r="W38" s="14" t="str">
        <f t="shared" si="3"/>
        <v>Pendiente</v>
      </c>
      <c r="X38" s="16" t="s">
        <v>240</v>
      </c>
      <c r="Y38" s="136" t="s">
        <v>241</v>
      </c>
      <c r="Z38" s="39">
        <v>46275</v>
      </c>
      <c r="AA38" s="14">
        <v>2</v>
      </c>
      <c r="AB38" s="14"/>
      <c r="AC38" s="55" t="str">
        <f t="shared" si="17"/>
        <v/>
      </c>
      <c r="AD38" s="55">
        <f t="shared" si="18"/>
        <v>0</v>
      </c>
      <c r="AE38" s="14" t="str">
        <f t="shared" si="19"/>
        <v>Pendiente</v>
      </c>
      <c r="AF38" s="14"/>
      <c r="AG38" s="14"/>
      <c r="AH38" s="14"/>
      <c r="AI38" s="16" t="s">
        <v>235</v>
      </c>
      <c r="AJ38" s="54">
        <v>0</v>
      </c>
      <c r="AK38" s="16" t="s">
        <v>752</v>
      </c>
      <c r="AL38" s="16" t="s">
        <v>753</v>
      </c>
      <c r="AM38" s="47">
        <v>46286</v>
      </c>
      <c r="AN38" s="48" t="str">
        <f t="shared" si="20"/>
        <v>Pendiente</v>
      </c>
      <c r="AO38" s="34"/>
      <c r="AP38" s="57"/>
      <c r="AQ38" s="34"/>
      <c r="AR38" s="34"/>
      <c r="AS38" s="34"/>
      <c r="AT38" s="34" t="str">
        <f t="shared" si="21"/>
        <v/>
      </c>
      <c r="AU38" s="193"/>
      <c r="AV38" s="193"/>
      <c r="AW38" s="196"/>
      <c r="AX38" s="198"/>
      <c r="AY38" s="201"/>
      <c r="AZ38" s="16" t="s">
        <v>1020</v>
      </c>
      <c r="BA38" s="16" t="s">
        <v>692</v>
      </c>
      <c r="BB38" s="16" t="s">
        <v>690</v>
      </c>
      <c r="BC38" s="16" t="s">
        <v>970</v>
      </c>
      <c r="BD38" s="38">
        <v>46289</v>
      </c>
      <c r="BE38" s="34"/>
      <c r="BF38" s="34"/>
      <c r="BG38" s="34"/>
      <c r="BH38" s="34"/>
      <c r="BI38" s="124"/>
      <c r="BJ38" s="46">
        <v>0.5</v>
      </c>
    </row>
    <row r="39" spans="1:62" ht="40" customHeight="1">
      <c r="A39" s="133" t="s">
        <v>207</v>
      </c>
      <c r="B39" s="133" t="s">
        <v>208</v>
      </c>
      <c r="C39" s="49" t="s">
        <v>209</v>
      </c>
      <c r="D39" s="16">
        <v>29</v>
      </c>
      <c r="E39" s="14" t="s">
        <v>242</v>
      </c>
      <c r="F39" s="143" t="s">
        <v>243</v>
      </c>
      <c r="G39" s="49" t="s">
        <v>244</v>
      </c>
      <c r="H39" s="133" t="s">
        <v>212</v>
      </c>
      <c r="I39" s="134" t="s">
        <v>213</v>
      </c>
      <c r="J39" s="134" t="s">
        <v>214</v>
      </c>
      <c r="K39" s="134">
        <v>46142</v>
      </c>
      <c r="L39" s="134">
        <v>46264</v>
      </c>
      <c r="M39" s="134">
        <v>46386</v>
      </c>
      <c r="N39" s="133" t="s">
        <v>65</v>
      </c>
      <c r="O39" s="133" t="s">
        <v>65</v>
      </c>
      <c r="P39" s="16" t="s">
        <v>221</v>
      </c>
      <c r="Q39" s="16" t="s">
        <v>245</v>
      </c>
      <c r="R39" s="16">
        <v>2</v>
      </c>
      <c r="S39" s="14">
        <v>1</v>
      </c>
      <c r="T39" s="14">
        <v>0</v>
      </c>
      <c r="U39" s="55">
        <f t="shared" si="7"/>
        <v>0</v>
      </c>
      <c r="V39" s="55">
        <f t="shared" si="8"/>
        <v>0</v>
      </c>
      <c r="W39" s="14" t="str">
        <f t="shared" si="3"/>
        <v>Pendiente</v>
      </c>
      <c r="X39" s="16" t="s">
        <v>246</v>
      </c>
      <c r="Y39" s="16" t="s">
        <v>234</v>
      </c>
      <c r="Z39" s="39">
        <v>46275</v>
      </c>
      <c r="AA39" s="14">
        <v>2</v>
      </c>
      <c r="AB39" s="14"/>
      <c r="AC39" s="55" t="str">
        <f t="shared" si="17"/>
        <v/>
      </c>
      <c r="AD39" s="55">
        <f t="shared" si="18"/>
        <v>0</v>
      </c>
      <c r="AE39" s="14" t="str">
        <f t="shared" si="19"/>
        <v>Pendiente</v>
      </c>
      <c r="AF39" s="14"/>
      <c r="AG39" s="14"/>
      <c r="AH39" s="14"/>
      <c r="AI39" s="16" t="s">
        <v>235</v>
      </c>
      <c r="AJ39" s="54">
        <v>0</v>
      </c>
      <c r="AK39" s="16" t="s">
        <v>754</v>
      </c>
      <c r="AL39" s="16" t="s">
        <v>751</v>
      </c>
      <c r="AM39" s="47">
        <v>46286</v>
      </c>
      <c r="AN39" s="48" t="str">
        <f t="shared" si="20"/>
        <v>Pendiente</v>
      </c>
      <c r="AO39" s="34"/>
      <c r="AP39" s="57"/>
      <c r="AQ39" s="34"/>
      <c r="AR39" s="34"/>
      <c r="AS39" s="34"/>
      <c r="AT39" s="34" t="str">
        <f t="shared" si="21"/>
        <v/>
      </c>
      <c r="AU39" s="193"/>
      <c r="AV39" s="193"/>
      <c r="AW39" s="195"/>
      <c r="AX39" s="199"/>
      <c r="AY39" s="202"/>
      <c r="AZ39" s="16" t="s">
        <v>971</v>
      </c>
      <c r="BA39" s="16" t="s">
        <v>902</v>
      </c>
      <c r="BB39" s="16" t="s">
        <v>905</v>
      </c>
      <c r="BC39" s="16" t="s">
        <v>1021</v>
      </c>
      <c r="BD39" s="38">
        <v>46289</v>
      </c>
      <c r="BE39" s="34"/>
      <c r="BF39" s="34"/>
      <c r="BG39" s="34"/>
      <c r="BH39" s="34"/>
      <c r="BI39" s="124"/>
      <c r="BJ39" s="46">
        <v>0</v>
      </c>
    </row>
    <row r="40" spans="1:62" ht="118" customHeight="1">
      <c r="A40" s="133" t="s">
        <v>247</v>
      </c>
      <c r="B40" s="133" t="s">
        <v>208</v>
      </c>
      <c r="C40" s="49" t="s">
        <v>248</v>
      </c>
      <c r="D40" s="16">
        <v>30</v>
      </c>
      <c r="E40" s="14" t="s">
        <v>61</v>
      </c>
      <c r="F40" s="148" t="s">
        <v>972</v>
      </c>
      <c r="G40" s="49" t="s">
        <v>249</v>
      </c>
      <c r="H40" s="133" t="s">
        <v>212</v>
      </c>
      <c r="I40" s="134" t="s">
        <v>213</v>
      </c>
      <c r="J40" s="134" t="s">
        <v>214</v>
      </c>
      <c r="K40" s="134">
        <v>46142</v>
      </c>
      <c r="L40" s="134">
        <v>46264</v>
      </c>
      <c r="M40" s="134">
        <v>46386</v>
      </c>
      <c r="N40" s="133" t="s">
        <v>65</v>
      </c>
      <c r="O40" s="133" t="s">
        <v>65</v>
      </c>
      <c r="P40" s="16" t="s">
        <v>250</v>
      </c>
      <c r="Q40" s="16" t="s">
        <v>215</v>
      </c>
      <c r="R40" s="16">
        <v>2</v>
      </c>
      <c r="S40" s="14">
        <v>1</v>
      </c>
      <c r="T40" s="14">
        <v>1</v>
      </c>
      <c r="U40" s="55">
        <f t="shared" si="7"/>
        <v>1</v>
      </c>
      <c r="V40" s="55">
        <f t="shared" si="8"/>
        <v>0.5</v>
      </c>
      <c r="W40" s="14" t="str">
        <f t="shared" si="3"/>
        <v>En ejecución</v>
      </c>
      <c r="X40" s="16" t="s">
        <v>251</v>
      </c>
      <c r="Y40" s="136" t="s">
        <v>252</v>
      </c>
      <c r="Z40" s="39">
        <v>46275</v>
      </c>
      <c r="AA40" s="14">
        <v>1</v>
      </c>
      <c r="AB40" s="14"/>
      <c r="AC40" s="55" t="str">
        <f t="shared" si="17"/>
        <v/>
      </c>
      <c r="AD40" s="55">
        <f t="shared" si="18"/>
        <v>0.5</v>
      </c>
      <c r="AE40" s="14" t="str">
        <f t="shared" si="19"/>
        <v>En ejecución</v>
      </c>
      <c r="AF40" s="14"/>
      <c r="AG40" s="14"/>
      <c r="AH40" s="14"/>
      <c r="AI40" s="16" t="s">
        <v>70</v>
      </c>
      <c r="AJ40" s="54">
        <v>0.5</v>
      </c>
      <c r="AK40" s="16" t="s">
        <v>755</v>
      </c>
      <c r="AL40" s="16" t="s">
        <v>717</v>
      </c>
      <c r="AM40" s="47">
        <v>46286</v>
      </c>
      <c r="AN40" s="48" t="str">
        <f t="shared" si="20"/>
        <v>En ejecución</v>
      </c>
      <c r="AO40" s="34"/>
      <c r="AP40" s="57"/>
      <c r="AQ40" s="34"/>
      <c r="AR40" s="34"/>
      <c r="AS40" s="34"/>
      <c r="AT40" s="34" t="str">
        <f t="shared" si="21"/>
        <v/>
      </c>
      <c r="AU40" s="193" t="s">
        <v>253</v>
      </c>
      <c r="AV40" s="193" t="s">
        <v>72</v>
      </c>
      <c r="AW40" s="194">
        <v>1</v>
      </c>
      <c r="AX40" s="197">
        <f>IF((COUNT(AJ40,AP40)+COUNT(AJ41,AP41)+COUNT(AJ42,AP42)+COUNT(AJ43,AP43)+COUNT(AJ44,AP44)+COUNT(AJ45,AP45))=0,"",(MIN(SUM(AJ40,AP40),1)+MIN(SUM(AJ41,AP41),1)+MIN(SUM(AJ42,AP42),1)+MIN(SUM(AJ43,AP43),1)+MIN(SUM(AJ44,AP44),1)+MIN(SUM(AJ45,AP45),1))/6)</f>
        <v>0.27083333333333331</v>
      </c>
      <c r="AY40" s="200" t="str">
        <f>IF(AX40="","Sin medición",IF(AX40&gt;=1,"Cumplido",IF(AX40&gt;0,"En ejecución","Pendiente")))</f>
        <v>En ejecución</v>
      </c>
      <c r="AZ40" s="16" t="s">
        <v>973</v>
      </c>
      <c r="BA40" s="16" t="s">
        <v>692</v>
      </c>
      <c r="BB40" s="16" t="s">
        <v>690</v>
      </c>
      <c r="BC40" s="16" t="s">
        <v>1022</v>
      </c>
      <c r="BD40" s="38">
        <v>46289</v>
      </c>
      <c r="BE40" s="34"/>
      <c r="BF40" s="34"/>
      <c r="BG40" s="34"/>
      <c r="BH40" s="34"/>
      <c r="BI40" s="124"/>
      <c r="BJ40" s="46">
        <v>0.5</v>
      </c>
    </row>
    <row r="41" spans="1:62" ht="40" customHeight="1">
      <c r="A41" s="135" t="s">
        <v>247</v>
      </c>
      <c r="B41" s="135" t="s">
        <v>208</v>
      </c>
      <c r="C41" s="22" t="s">
        <v>248</v>
      </c>
      <c r="D41" s="16">
        <v>31</v>
      </c>
      <c r="E41" s="14" t="s">
        <v>92</v>
      </c>
      <c r="F41" s="143" t="s">
        <v>254</v>
      </c>
      <c r="G41" s="49" t="s">
        <v>255</v>
      </c>
      <c r="H41" s="133" t="s">
        <v>212</v>
      </c>
      <c r="I41" s="134" t="s">
        <v>213</v>
      </c>
      <c r="J41" s="134" t="s">
        <v>214</v>
      </c>
      <c r="K41" s="134">
        <v>46142</v>
      </c>
      <c r="L41" s="134">
        <v>46264</v>
      </c>
      <c r="M41" s="134">
        <v>46386</v>
      </c>
      <c r="N41" s="133" t="s">
        <v>65</v>
      </c>
      <c r="O41" s="133" t="s">
        <v>65</v>
      </c>
      <c r="P41" s="16" t="s">
        <v>256</v>
      </c>
      <c r="Q41" s="16" t="s">
        <v>239</v>
      </c>
      <c r="R41" s="16">
        <v>2</v>
      </c>
      <c r="S41" s="14">
        <v>1</v>
      </c>
      <c r="T41" s="14">
        <v>1</v>
      </c>
      <c r="U41" s="55">
        <f t="shared" si="7"/>
        <v>1</v>
      </c>
      <c r="V41" s="55">
        <f t="shared" si="8"/>
        <v>0.5</v>
      </c>
      <c r="W41" s="14" t="str">
        <f t="shared" si="3"/>
        <v>En ejecución</v>
      </c>
      <c r="X41" s="16" t="s">
        <v>246</v>
      </c>
      <c r="Y41" s="16" t="s">
        <v>234</v>
      </c>
      <c r="Z41" s="39">
        <v>46275</v>
      </c>
      <c r="AA41" s="14">
        <v>1</v>
      </c>
      <c r="AB41" s="14"/>
      <c r="AC41" s="55" t="str">
        <f t="shared" si="17"/>
        <v/>
      </c>
      <c r="AD41" s="55">
        <f t="shared" si="18"/>
        <v>0.5</v>
      </c>
      <c r="AE41" s="14" t="str">
        <f t="shared" si="19"/>
        <v>En ejecución</v>
      </c>
      <c r="AF41" s="14"/>
      <c r="AG41" s="14"/>
      <c r="AH41" s="14"/>
      <c r="AI41" s="16" t="s">
        <v>70</v>
      </c>
      <c r="AJ41" s="54">
        <v>0.5</v>
      </c>
      <c r="AK41" s="132" t="s">
        <v>756</v>
      </c>
      <c r="AL41" s="132" t="s">
        <v>757</v>
      </c>
      <c r="AM41" s="47">
        <v>46286</v>
      </c>
      <c r="AN41" s="48" t="str">
        <f t="shared" si="20"/>
        <v>En ejecución</v>
      </c>
      <c r="AO41" s="34"/>
      <c r="AP41" s="57"/>
      <c r="AQ41" s="34"/>
      <c r="AR41" s="34"/>
      <c r="AS41" s="34"/>
      <c r="AT41" s="34" t="str">
        <f t="shared" si="21"/>
        <v/>
      </c>
      <c r="AU41" s="193"/>
      <c r="AV41" s="193"/>
      <c r="AW41" s="196"/>
      <c r="AX41" s="198"/>
      <c r="AY41" s="201"/>
      <c r="AZ41" s="150" t="s">
        <v>974</v>
      </c>
      <c r="BA41" s="16" t="s">
        <v>901</v>
      </c>
      <c r="BB41" s="16" t="s">
        <v>904</v>
      </c>
      <c r="BC41" s="16" t="s">
        <v>1021</v>
      </c>
      <c r="BD41" s="38">
        <v>46289</v>
      </c>
      <c r="BE41" s="34"/>
      <c r="BF41" s="34"/>
      <c r="BG41" s="34"/>
      <c r="BH41" s="34"/>
      <c r="BI41" s="124"/>
      <c r="BJ41" s="46">
        <v>0</v>
      </c>
    </row>
    <row r="42" spans="1:62" ht="40" customHeight="1">
      <c r="A42" s="135" t="s">
        <v>247</v>
      </c>
      <c r="B42" s="135" t="s">
        <v>208</v>
      </c>
      <c r="C42" s="22" t="s">
        <v>248</v>
      </c>
      <c r="D42" s="16">
        <v>32</v>
      </c>
      <c r="E42" s="14" t="s">
        <v>119</v>
      </c>
      <c r="F42" s="143" t="s">
        <v>257</v>
      </c>
      <c r="G42" s="49" t="s">
        <v>258</v>
      </c>
      <c r="H42" s="133" t="s">
        <v>212</v>
      </c>
      <c r="I42" s="134" t="s">
        <v>213</v>
      </c>
      <c r="J42" s="134" t="s">
        <v>214</v>
      </c>
      <c r="K42" s="134">
        <v>46142</v>
      </c>
      <c r="L42" s="134">
        <v>46264</v>
      </c>
      <c r="M42" s="134">
        <v>46386</v>
      </c>
      <c r="N42" s="133" t="s">
        <v>65</v>
      </c>
      <c r="O42" s="133" t="s">
        <v>65</v>
      </c>
      <c r="P42" s="16" t="s">
        <v>116</v>
      </c>
      <c r="Q42" s="16" t="s">
        <v>259</v>
      </c>
      <c r="R42" s="16">
        <v>8</v>
      </c>
      <c r="S42" s="14">
        <v>4</v>
      </c>
      <c r="T42" s="14">
        <v>2</v>
      </c>
      <c r="U42" s="55">
        <f t="shared" si="7"/>
        <v>0.5</v>
      </c>
      <c r="V42" s="55">
        <f t="shared" si="8"/>
        <v>0.25</v>
      </c>
      <c r="W42" s="14" t="str">
        <f t="shared" si="3"/>
        <v>En ejecución</v>
      </c>
      <c r="X42" s="16" t="s">
        <v>260</v>
      </c>
      <c r="Y42" s="136" t="s">
        <v>261</v>
      </c>
      <c r="Z42" s="39">
        <v>46275</v>
      </c>
      <c r="AA42" s="14">
        <v>6</v>
      </c>
      <c r="AB42" s="14"/>
      <c r="AC42" s="55" t="str">
        <f t="shared" si="17"/>
        <v/>
      </c>
      <c r="AD42" s="55">
        <f t="shared" si="18"/>
        <v>0.25</v>
      </c>
      <c r="AE42" s="14" t="str">
        <f t="shared" si="19"/>
        <v>En ejecución</v>
      </c>
      <c r="AF42" s="14"/>
      <c r="AG42" s="14"/>
      <c r="AH42" s="14"/>
      <c r="AI42" s="16" t="s">
        <v>70</v>
      </c>
      <c r="AJ42" s="54">
        <v>0.25</v>
      </c>
      <c r="AK42" s="16" t="s">
        <v>758</v>
      </c>
      <c r="AL42" s="16" t="s">
        <v>717</v>
      </c>
      <c r="AM42" s="47">
        <v>46286</v>
      </c>
      <c r="AN42" s="48" t="str">
        <f t="shared" si="20"/>
        <v>En ejecución</v>
      </c>
      <c r="AO42" s="34"/>
      <c r="AP42" s="57"/>
      <c r="AQ42" s="34"/>
      <c r="AR42" s="34"/>
      <c r="AS42" s="34"/>
      <c r="AT42" s="34" t="str">
        <f t="shared" si="21"/>
        <v/>
      </c>
      <c r="AU42" s="193"/>
      <c r="AV42" s="193"/>
      <c r="AW42" s="196"/>
      <c r="AX42" s="198"/>
      <c r="AY42" s="201"/>
      <c r="AZ42" s="150" t="s">
        <v>975</v>
      </c>
      <c r="BA42" s="16" t="s">
        <v>902</v>
      </c>
      <c r="BB42" s="16" t="s">
        <v>904</v>
      </c>
      <c r="BC42" s="16" t="s">
        <v>1023</v>
      </c>
      <c r="BD42" s="38">
        <v>46289</v>
      </c>
      <c r="BE42" s="34"/>
      <c r="BF42" s="34"/>
      <c r="BG42" s="34"/>
      <c r="BH42" s="34"/>
      <c r="BI42" s="124"/>
      <c r="BJ42" s="46">
        <v>0</v>
      </c>
    </row>
    <row r="43" spans="1:62" ht="40" customHeight="1">
      <c r="A43" s="135" t="s">
        <v>247</v>
      </c>
      <c r="B43" s="135" t="s">
        <v>208</v>
      </c>
      <c r="C43" s="22" t="s">
        <v>248</v>
      </c>
      <c r="D43" s="16">
        <v>33</v>
      </c>
      <c r="E43" s="14" t="s">
        <v>126</v>
      </c>
      <c r="F43" s="143" t="s">
        <v>262</v>
      </c>
      <c r="G43" s="49" t="s">
        <v>263</v>
      </c>
      <c r="H43" s="133" t="s">
        <v>212</v>
      </c>
      <c r="I43" s="134" t="s">
        <v>213</v>
      </c>
      <c r="J43" s="134" t="s">
        <v>214</v>
      </c>
      <c r="K43" s="134">
        <v>46142</v>
      </c>
      <c r="L43" s="134">
        <v>46264</v>
      </c>
      <c r="M43" s="134">
        <v>46386</v>
      </c>
      <c r="N43" s="133" t="s">
        <v>65</v>
      </c>
      <c r="O43" s="133" t="s">
        <v>65</v>
      </c>
      <c r="P43" s="16" t="s">
        <v>264</v>
      </c>
      <c r="Q43" s="16" t="s">
        <v>265</v>
      </c>
      <c r="R43" s="16">
        <v>8</v>
      </c>
      <c r="S43" s="14">
        <v>4</v>
      </c>
      <c r="T43" s="14">
        <v>3</v>
      </c>
      <c r="U43" s="55">
        <f t="shared" si="7"/>
        <v>0.75</v>
      </c>
      <c r="V43" s="55">
        <f t="shared" si="8"/>
        <v>0.375</v>
      </c>
      <c r="W43" s="14" t="str">
        <f t="shared" si="3"/>
        <v>En ejecución</v>
      </c>
      <c r="X43" s="16" t="s">
        <v>266</v>
      </c>
      <c r="Y43" s="136" t="s">
        <v>261</v>
      </c>
      <c r="Z43" s="39">
        <v>46275</v>
      </c>
      <c r="AA43" s="14">
        <v>5</v>
      </c>
      <c r="AB43" s="14"/>
      <c r="AC43" s="55" t="str">
        <f t="shared" si="17"/>
        <v/>
      </c>
      <c r="AD43" s="55">
        <f t="shared" si="18"/>
        <v>0.375</v>
      </c>
      <c r="AE43" s="14" t="str">
        <f t="shared" si="19"/>
        <v>En ejecución</v>
      </c>
      <c r="AF43" s="14"/>
      <c r="AG43" s="14"/>
      <c r="AH43" s="14"/>
      <c r="AI43" s="16" t="s">
        <v>70</v>
      </c>
      <c r="AJ43" s="54">
        <v>0.375</v>
      </c>
      <c r="AK43" s="16" t="s">
        <v>759</v>
      </c>
      <c r="AL43" s="16" t="s">
        <v>717</v>
      </c>
      <c r="AM43" s="47">
        <v>46286</v>
      </c>
      <c r="AN43" s="48" t="str">
        <f t="shared" si="20"/>
        <v>En ejecución</v>
      </c>
      <c r="AO43" s="34"/>
      <c r="AP43" s="57"/>
      <c r="AQ43" s="34"/>
      <c r="AR43" s="34"/>
      <c r="AS43" s="34"/>
      <c r="AT43" s="34" t="str">
        <f t="shared" si="21"/>
        <v/>
      </c>
      <c r="AU43" s="193"/>
      <c r="AV43" s="193"/>
      <c r="AW43" s="196"/>
      <c r="AX43" s="198"/>
      <c r="AY43" s="201"/>
      <c r="AZ43" s="16" t="s">
        <v>976</v>
      </c>
      <c r="BA43" s="16" t="s">
        <v>692</v>
      </c>
      <c r="BB43" s="16" t="s">
        <v>690</v>
      </c>
      <c r="BC43" s="16" t="s">
        <v>977</v>
      </c>
      <c r="BD43" s="38">
        <v>46289</v>
      </c>
      <c r="BE43" s="34"/>
      <c r="BF43" s="34"/>
      <c r="BG43" s="34"/>
      <c r="BH43" s="34"/>
      <c r="BI43" s="124"/>
      <c r="BJ43" s="46">
        <v>0.5</v>
      </c>
    </row>
    <row r="44" spans="1:62" ht="40" customHeight="1">
      <c r="A44" s="135" t="s">
        <v>247</v>
      </c>
      <c r="B44" s="135" t="s">
        <v>208</v>
      </c>
      <c r="C44" s="22" t="s">
        <v>248</v>
      </c>
      <c r="D44" s="16">
        <v>34</v>
      </c>
      <c r="E44" s="14" t="s">
        <v>130</v>
      </c>
      <c r="F44" s="143" t="s">
        <v>267</v>
      </c>
      <c r="G44" s="49" t="s">
        <v>268</v>
      </c>
      <c r="H44" s="133" t="s">
        <v>212</v>
      </c>
      <c r="I44" s="134" t="s">
        <v>213</v>
      </c>
      <c r="J44" s="134" t="s">
        <v>214</v>
      </c>
      <c r="K44" s="134">
        <v>46142</v>
      </c>
      <c r="L44" s="134">
        <v>46264</v>
      </c>
      <c r="M44" s="134">
        <v>46386</v>
      </c>
      <c r="N44" s="133" t="s">
        <v>65</v>
      </c>
      <c r="O44" s="133" t="s">
        <v>65</v>
      </c>
      <c r="P44" s="16" t="s">
        <v>269</v>
      </c>
      <c r="Q44" s="16" t="s">
        <v>270</v>
      </c>
      <c r="R44" s="16">
        <v>2</v>
      </c>
      <c r="S44" s="14">
        <v>1</v>
      </c>
      <c r="T44" s="14">
        <v>0</v>
      </c>
      <c r="U44" s="55">
        <f t="shared" si="7"/>
        <v>0</v>
      </c>
      <c r="V44" s="55">
        <f t="shared" si="8"/>
        <v>0</v>
      </c>
      <c r="W44" s="14" t="str">
        <f t="shared" si="3"/>
        <v>Pendiente</v>
      </c>
      <c r="X44" s="16" t="s">
        <v>271</v>
      </c>
      <c r="Y44" s="16" t="s">
        <v>234</v>
      </c>
      <c r="Z44" s="39">
        <v>46275</v>
      </c>
      <c r="AA44" s="14">
        <v>2</v>
      </c>
      <c r="AB44" s="14"/>
      <c r="AC44" s="55" t="str">
        <f t="shared" si="17"/>
        <v/>
      </c>
      <c r="AD44" s="55">
        <f t="shared" si="18"/>
        <v>0</v>
      </c>
      <c r="AE44" s="14" t="str">
        <f t="shared" si="19"/>
        <v>Pendiente</v>
      </c>
      <c r="AF44" s="14"/>
      <c r="AG44" s="14"/>
      <c r="AH44" s="14"/>
      <c r="AI44" s="16" t="s">
        <v>235</v>
      </c>
      <c r="AJ44" s="54">
        <v>0</v>
      </c>
      <c r="AK44" s="16" t="s">
        <v>760</v>
      </c>
      <c r="AL44" s="16" t="s">
        <v>751</v>
      </c>
      <c r="AM44" s="47">
        <v>46286</v>
      </c>
      <c r="AN44" s="48" t="str">
        <f t="shared" si="20"/>
        <v>Pendiente</v>
      </c>
      <c r="AO44" s="34"/>
      <c r="AP44" s="57"/>
      <c r="AQ44" s="34"/>
      <c r="AR44" s="34"/>
      <c r="AS44" s="34"/>
      <c r="AT44" s="34" t="str">
        <f t="shared" si="21"/>
        <v/>
      </c>
      <c r="AU44" s="193"/>
      <c r="AV44" s="193"/>
      <c r="AW44" s="196"/>
      <c r="AX44" s="198"/>
      <c r="AY44" s="201"/>
      <c r="AZ44" s="16" t="s">
        <v>978</v>
      </c>
      <c r="BA44" s="16" t="s">
        <v>901</v>
      </c>
      <c r="BB44" s="16" t="s">
        <v>904</v>
      </c>
      <c r="BC44" s="16" t="s">
        <v>1023</v>
      </c>
      <c r="BD44" s="38">
        <v>46289</v>
      </c>
      <c r="BE44" s="34"/>
      <c r="BF44" s="34"/>
      <c r="BG44" s="34"/>
      <c r="BH44" s="34"/>
      <c r="BI44" s="124"/>
      <c r="BJ44" s="46">
        <v>0</v>
      </c>
    </row>
    <row r="45" spans="1:62" ht="40" customHeight="1">
      <c r="A45" s="135" t="s">
        <v>247</v>
      </c>
      <c r="B45" s="135" t="s">
        <v>208</v>
      </c>
      <c r="C45" s="22" t="s">
        <v>248</v>
      </c>
      <c r="D45" s="16">
        <v>35</v>
      </c>
      <c r="E45" s="14" t="s">
        <v>242</v>
      </c>
      <c r="F45" s="143" t="s">
        <v>272</v>
      </c>
      <c r="G45" s="49" t="s">
        <v>273</v>
      </c>
      <c r="H45" s="133" t="s">
        <v>212</v>
      </c>
      <c r="I45" s="134" t="s">
        <v>213</v>
      </c>
      <c r="J45" s="134" t="s">
        <v>214</v>
      </c>
      <c r="K45" s="134">
        <v>46142</v>
      </c>
      <c r="L45" s="134">
        <v>46264</v>
      </c>
      <c r="M45" s="134">
        <v>46386</v>
      </c>
      <c r="N45" s="133" t="s">
        <v>65</v>
      </c>
      <c r="O45" s="133" t="s">
        <v>65</v>
      </c>
      <c r="P45" s="16" t="s">
        <v>66</v>
      </c>
      <c r="Q45" s="16" t="s">
        <v>274</v>
      </c>
      <c r="R45" s="16">
        <v>2</v>
      </c>
      <c r="S45" s="14">
        <v>1</v>
      </c>
      <c r="T45" s="14">
        <v>0</v>
      </c>
      <c r="U45" s="55">
        <f t="shared" si="7"/>
        <v>0</v>
      </c>
      <c r="V45" s="55">
        <f t="shared" si="8"/>
        <v>0</v>
      </c>
      <c r="W45" s="14" t="str">
        <f t="shared" si="3"/>
        <v>Pendiente</v>
      </c>
      <c r="X45" s="16" t="s">
        <v>275</v>
      </c>
      <c r="Y45" s="16" t="s">
        <v>234</v>
      </c>
      <c r="Z45" s="39">
        <v>46275</v>
      </c>
      <c r="AA45" s="14">
        <v>2</v>
      </c>
      <c r="AB45" s="14"/>
      <c r="AC45" s="55" t="str">
        <f t="shared" si="17"/>
        <v/>
      </c>
      <c r="AD45" s="55">
        <f t="shared" si="18"/>
        <v>0</v>
      </c>
      <c r="AE45" s="14" t="str">
        <f t="shared" si="19"/>
        <v>Pendiente</v>
      </c>
      <c r="AF45" s="14"/>
      <c r="AG45" s="14"/>
      <c r="AH45" s="14"/>
      <c r="AI45" s="16" t="s">
        <v>235</v>
      </c>
      <c r="AJ45" s="54">
        <v>0</v>
      </c>
      <c r="AK45" s="16" t="s">
        <v>761</v>
      </c>
      <c r="AL45" s="16" t="s">
        <v>751</v>
      </c>
      <c r="AM45" s="47">
        <v>46286</v>
      </c>
      <c r="AN45" s="48" t="str">
        <f t="shared" si="20"/>
        <v>Pendiente</v>
      </c>
      <c r="AO45" s="34"/>
      <c r="AP45" s="57"/>
      <c r="AQ45" s="34"/>
      <c r="AR45" s="34"/>
      <c r="AS45" s="34"/>
      <c r="AT45" s="34" t="str">
        <f t="shared" si="21"/>
        <v/>
      </c>
      <c r="AU45" s="193"/>
      <c r="AV45" s="193"/>
      <c r="AW45" s="195"/>
      <c r="AX45" s="199"/>
      <c r="AY45" s="202"/>
      <c r="AZ45" s="16" t="s">
        <v>978</v>
      </c>
      <c r="BA45" s="16" t="s">
        <v>901</v>
      </c>
      <c r="BB45" s="16" t="s">
        <v>904</v>
      </c>
      <c r="BC45" s="16" t="s">
        <v>1023</v>
      </c>
      <c r="BD45" s="38">
        <v>46289</v>
      </c>
      <c r="BE45" s="34"/>
      <c r="BF45" s="34"/>
      <c r="BG45" s="34"/>
      <c r="BH45" s="34"/>
      <c r="BI45" s="124"/>
      <c r="BJ45" s="46">
        <v>0</v>
      </c>
    </row>
    <row r="46" spans="1:62" ht="81" customHeight="1">
      <c r="A46" s="16" t="s">
        <v>276</v>
      </c>
      <c r="B46" s="16" t="s">
        <v>277</v>
      </c>
      <c r="C46" s="49" t="s">
        <v>278</v>
      </c>
      <c r="D46" s="16">
        <v>36</v>
      </c>
      <c r="E46" s="14" t="s">
        <v>61</v>
      </c>
      <c r="F46" s="143" t="s">
        <v>279</v>
      </c>
      <c r="G46" s="49" t="s">
        <v>280</v>
      </c>
      <c r="H46" s="133" t="s">
        <v>281</v>
      </c>
      <c r="I46" s="134">
        <v>46032</v>
      </c>
      <c r="J46" s="134">
        <v>46387</v>
      </c>
      <c r="K46" s="134">
        <v>46142</v>
      </c>
      <c r="L46" s="134">
        <v>46264</v>
      </c>
      <c r="M46" s="134">
        <v>46386</v>
      </c>
      <c r="N46" s="133" t="s">
        <v>65</v>
      </c>
      <c r="O46" s="133" t="s">
        <v>65</v>
      </c>
      <c r="P46" s="14"/>
      <c r="Q46" s="14"/>
      <c r="R46" s="14"/>
      <c r="S46" s="14"/>
      <c r="T46" s="14"/>
      <c r="U46" s="55" t="str">
        <f t="shared" si="7"/>
        <v/>
      </c>
      <c r="V46" s="55" t="str">
        <f t="shared" si="8"/>
        <v/>
      </c>
      <c r="W46" s="14" t="str">
        <f t="shared" si="3"/>
        <v/>
      </c>
      <c r="X46" s="14"/>
      <c r="Y46" s="14"/>
      <c r="Z46" s="14"/>
      <c r="AA46" s="14"/>
      <c r="AB46" s="14"/>
      <c r="AC46" s="55" t="str">
        <f t="shared" ref="AC46:AC71" si="22">IF(OR(AA46="",AA46=0,AB46=""),"",MIN(AB46/AA46,1))</f>
        <v/>
      </c>
      <c r="AD46" s="55" t="str">
        <f t="shared" ref="AD46:AD71" si="23">IF(AB46&lt;&gt;"",IF(OR(R46="",R46=0),"",MIN(IF(V46="",0,V46)+(AB46/R46),1)),IF(V46&lt;&gt;"",V46,""))</f>
        <v/>
      </c>
      <c r="AE46" s="28" t="str">
        <f t="shared" ref="AE46:AE55" si="24">IF(AD46="","",IF(AD46&gt;=1,"Cumplida",IF(AD46&gt;0,"En ejecución","Pendiente")))</f>
        <v/>
      </c>
      <c r="AF46" s="28" t="str">
        <f t="shared" ref="AF46:AF55" si="25">IF(AD46&lt;&gt;"",IF(OR($R46="",$R46=0),"",MIN(IF(V46="",0,V46)+(IF($Q46="%",IF(AD46&gt;1,AD46/100,AD46),AD46)/IF($Q46="%",IF($R46&gt;1,$R46/100,$R46),$R46)),1)),IF(V46&lt;&gt;"",V46,""))</f>
        <v/>
      </c>
      <c r="AG46" s="14" t="str">
        <f t="shared" ref="AG46:AG55" si="26">IF(AF46="","",IF(AF46&gt;=1,"Cumplida",IF(AF46&gt;0,"En ejecución","Pendiente")))</f>
        <v/>
      </c>
      <c r="AH46" s="14"/>
      <c r="AI46" s="16" t="s">
        <v>282</v>
      </c>
      <c r="AJ46" s="54">
        <v>0</v>
      </c>
      <c r="AK46" s="16" t="s">
        <v>762</v>
      </c>
      <c r="AL46" s="25" t="s">
        <v>763</v>
      </c>
      <c r="AM46" s="47">
        <v>46286</v>
      </c>
      <c r="AN46" s="48" t="str">
        <f t="shared" si="20"/>
        <v>Pendiente</v>
      </c>
      <c r="AO46" s="34"/>
      <c r="AP46" s="57"/>
      <c r="AQ46" s="34"/>
      <c r="AR46" s="35"/>
      <c r="AS46" s="128"/>
      <c r="AT46" s="34" t="str">
        <f t="shared" ref="AT46:AT63" si="27">IF(AP46="","",IF(AP46&gt;=1,"Cumplida",IF(AP46&gt;0,"En ejecución","Pendiente")))</f>
        <v/>
      </c>
      <c r="AU46" s="235" t="s">
        <v>283</v>
      </c>
      <c r="AV46" s="235" t="s">
        <v>72</v>
      </c>
      <c r="AW46" s="233">
        <v>1</v>
      </c>
      <c r="AX46" s="234">
        <f>IF((COUNT(AJ46,AP46)+COUNT(AJ47,AP47)+COUNT(AJ48,AP48))=0,"",(MIN(SUM(AJ46,AP46),1)+MIN(SUM(AJ47,AP47),1)+MIN(SUM(AJ48,AP48),1))/3)</f>
        <v>0</v>
      </c>
      <c r="AY46" s="194" t="str">
        <f>IF(AX46="","Sin medición",IF(AX46&gt;=1,"Cumplido",IF(AX46&gt;0,"En ejecución","Pendiente")))</f>
        <v>Pendiente</v>
      </c>
      <c r="AZ46" s="144" t="s">
        <v>980</v>
      </c>
      <c r="BA46" s="52" t="s">
        <v>901</v>
      </c>
      <c r="BB46" s="150" t="s">
        <v>905</v>
      </c>
      <c r="BC46" s="16" t="s">
        <v>1024</v>
      </c>
      <c r="BD46" s="128">
        <v>46289</v>
      </c>
      <c r="BE46" s="34"/>
      <c r="BF46" s="34"/>
      <c r="BG46" s="34"/>
      <c r="BH46" s="34"/>
      <c r="BI46" s="124"/>
      <c r="BJ46" s="40">
        <v>0</v>
      </c>
    </row>
    <row r="47" spans="1:62" ht="81" customHeight="1">
      <c r="A47" s="14" t="s">
        <v>276</v>
      </c>
      <c r="B47" s="14" t="s">
        <v>277</v>
      </c>
      <c r="C47" s="49" t="s">
        <v>278</v>
      </c>
      <c r="D47" s="16">
        <v>37</v>
      </c>
      <c r="E47" s="14" t="s">
        <v>92</v>
      </c>
      <c r="F47" s="143" t="s">
        <v>284</v>
      </c>
      <c r="G47" s="49" t="s">
        <v>285</v>
      </c>
      <c r="H47" s="133" t="s">
        <v>281</v>
      </c>
      <c r="I47" s="134">
        <v>46032</v>
      </c>
      <c r="J47" s="134">
        <v>46387</v>
      </c>
      <c r="K47" s="134">
        <v>46142</v>
      </c>
      <c r="L47" s="134">
        <v>46264</v>
      </c>
      <c r="M47" s="134">
        <v>46386</v>
      </c>
      <c r="N47" s="133" t="s">
        <v>65</v>
      </c>
      <c r="O47" s="133" t="s">
        <v>65</v>
      </c>
      <c r="P47" s="14"/>
      <c r="Q47" s="14"/>
      <c r="R47" s="14"/>
      <c r="S47" s="14"/>
      <c r="T47" s="14"/>
      <c r="U47" s="55" t="str">
        <f t="shared" si="7"/>
        <v/>
      </c>
      <c r="V47" s="55" t="str">
        <f t="shared" si="8"/>
        <v/>
      </c>
      <c r="W47" s="14" t="str">
        <f t="shared" si="3"/>
        <v/>
      </c>
      <c r="X47" s="14"/>
      <c r="Y47" s="14"/>
      <c r="Z47" s="14"/>
      <c r="AA47" s="14"/>
      <c r="AB47" s="14"/>
      <c r="AC47" s="55" t="str">
        <f t="shared" si="22"/>
        <v/>
      </c>
      <c r="AD47" s="55" t="str">
        <f t="shared" si="23"/>
        <v/>
      </c>
      <c r="AE47" s="28" t="str">
        <f t="shared" si="24"/>
        <v/>
      </c>
      <c r="AF47" s="28" t="str">
        <f t="shared" si="25"/>
        <v/>
      </c>
      <c r="AG47" s="14" t="str">
        <f t="shared" si="26"/>
        <v/>
      </c>
      <c r="AH47" s="14"/>
      <c r="AI47" s="16" t="s">
        <v>282</v>
      </c>
      <c r="AJ47" s="54">
        <v>0</v>
      </c>
      <c r="AK47" s="16" t="s">
        <v>762</v>
      </c>
      <c r="AL47" s="25" t="s">
        <v>763</v>
      </c>
      <c r="AM47" s="47">
        <v>46286</v>
      </c>
      <c r="AN47" s="48" t="str">
        <f t="shared" si="20"/>
        <v>Pendiente</v>
      </c>
      <c r="AO47" s="34"/>
      <c r="AP47" s="57"/>
      <c r="AQ47" s="34"/>
      <c r="AR47" s="35"/>
      <c r="AS47" s="128"/>
      <c r="AT47" s="34" t="str">
        <f t="shared" si="27"/>
        <v/>
      </c>
      <c r="AU47" s="235"/>
      <c r="AV47" s="235"/>
      <c r="AW47" s="233"/>
      <c r="AX47" s="234"/>
      <c r="AY47" s="196"/>
      <c r="AZ47" s="144" t="s">
        <v>980</v>
      </c>
      <c r="BA47" s="52" t="s">
        <v>901</v>
      </c>
      <c r="BB47" s="150" t="s">
        <v>905</v>
      </c>
      <c r="BC47" s="16" t="s">
        <v>1025</v>
      </c>
      <c r="BD47" s="128">
        <v>46289</v>
      </c>
      <c r="BE47" s="34"/>
      <c r="BF47" s="34"/>
      <c r="BG47" s="34"/>
      <c r="BH47" s="34"/>
      <c r="BI47" s="124"/>
      <c r="BJ47" s="40">
        <v>0</v>
      </c>
    </row>
    <row r="48" spans="1:62" ht="78" customHeight="1">
      <c r="A48" s="14" t="s">
        <v>276</v>
      </c>
      <c r="B48" s="14" t="s">
        <v>277</v>
      </c>
      <c r="C48" s="49" t="s">
        <v>278</v>
      </c>
      <c r="D48" s="16">
        <v>38</v>
      </c>
      <c r="E48" s="14" t="s">
        <v>119</v>
      </c>
      <c r="F48" s="143" t="s">
        <v>286</v>
      </c>
      <c r="G48" s="49" t="s">
        <v>287</v>
      </c>
      <c r="H48" s="133" t="s">
        <v>281</v>
      </c>
      <c r="I48" s="134">
        <v>46032</v>
      </c>
      <c r="J48" s="134">
        <v>46387</v>
      </c>
      <c r="K48" s="134">
        <v>46142</v>
      </c>
      <c r="L48" s="134">
        <v>46264</v>
      </c>
      <c r="M48" s="134">
        <v>46386</v>
      </c>
      <c r="N48" s="133" t="s">
        <v>65</v>
      </c>
      <c r="O48" s="133" t="s">
        <v>65</v>
      </c>
      <c r="P48" s="14"/>
      <c r="Q48" s="14"/>
      <c r="R48" s="14"/>
      <c r="S48" s="14"/>
      <c r="T48" s="14"/>
      <c r="U48" s="55" t="str">
        <f t="shared" si="7"/>
        <v/>
      </c>
      <c r="V48" s="55" t="str">
        <f t="shared" si="8"/>
        <v/>
      </c>
      <c r="W48" s="14" t="str">
        <f t="shared" si="3"/>
        <v/>
      </c>
      <c r="X48" s="14"/>
      <c r="Y48" s="14"/>
      <c r="Z48" s="14"/>
      <c r="AA48" s="14"/>
      <c r="AB48" s="14"/>
      <c r="AC48" s="55" t="str">
        <f t="shared" si="22"/>
        <v/>
      </c>
      <c r="AD48" s="55" t="str">
        <f t="shared" si="23"/>
        <v/>
      </c>
      <c r="AE48" s="28" t="str">
        <f t="shared" si="24"/>
        <v/>
      </c>
      <c r="AF48" s="28" t="str">
        <f t="shared" si="25"/>
        <v/>
      </c>
      <c r="AG48" s="14" t="str">
        <f t="shared" si="26"/>
        <v/>
      </c>
      <c r="AH48" s="14"/>
      <c r="AI48" s="16" t="s">
        <v>282</v>
      </c>
      <c r="AJ48" s="54">
        <v>0</v>
      </c>
      <c r="AK48" s="16" t="s">
        <v>762</v>
      </c>
      <c r="AL48" s="25" t="s">
        <v>763</v>
      </c>
      <c r="AM48" s="47">
        <v>46286</v>
      </c>
      <c r="AN48" s="48" t="str">
        <f t="shared" si="20"/>
        <v>Pendiente</v>
      </c>
      <c r="AO48" s="34"/>
      <c r="AP48" s="57"/>
      <c r="AQ48" s="34"/>
      <c r="AR48" s="35"/>
      <c r="AS48" s="128"/>
      <c r="AT48" s="34" t="str">
        <f t="shared" si="27"/>
        <v/>
      </c>
      <c r="AU48" s="235"/>
      <c r="AV48" s="235"/>
      <c r="AW48" s="233"/>
      <c r="AX48" s="234"/>
      <c r="AY48" s="195"/>
      <c r="AZ48" s="144" t="s">
        <v>980</v>
      </c>
      <c r="BA48" s="52" t="s">
        <v>901</v>
      </c>
      <c r="BB48" s="150" t="s">
        <v>905</v>
      </c>
      <c r="BC48" s="16" t="s">
        <v>1025</v>
      </c>
      <c r="BD48" s="128">
        <v>46289</v>
      </c>
      <c r="BE48" s="34"/>
      <c r="BF48" s="34"/>
      <c r="BG48" s="34"/>
      <c r="BH48" s="34"/>
      <c r="BI48" s="124"/>
      <c r="BJ48" s="40">
        <v>0</v>
      </c>
    </row>
    <row r="49" spans="1:62" ht="83" customHeight="1">
      <c r="A49" s="16" t="s">
        <v>288</v>
      </c>
      <c r="B49" s="16" t="s">
        <v>277</v>
      </c>
      <c r="C49" s="49" t="s">
        <v>289</v>
      </c>
      <c r="D49" s="16">
        <v>39</v>
      </c>
      <c r="E49" s="14" t="s">
        <v>61</v>
      </c>
      <c r="F49" s="143" t="s">
        <v>290</v>
      </c>
      <c r="G49" s="49" t="s">
        <v>291</v>
      </c>
      <c r="H49" s="133" t="s">
        <v>292</v>
      </c>
      <c r="I49" s="134">
        <v>46032</v>
      </c>
      <c r="J49" s="134">
        <v>46387</v>
      </c>
      <c r="K49" s="134">
        <v>46142</v>
      </c>
      <c r="L49" s="134">
        <v>46264</v>
      </c>
      <c r="M49" s="134">
        <v>46386</v>
      </c>
      <c r="N49" s="133" t="s">
        <v>65</v>
      </c>
      <c r="O49" s="133" t="s">
        <v>65</v>
      </c>
      <c r="P49" s="14"/>
      <c r="Q49" s="14"/>
      <c r="R49" s="14"/>
      <c r="S49" s="14"/>
      <c r="T49" s="14"/>
      <c r="U49" s="55" t="str">
        <f t="shared" si="7"/>
        <v/>
      </c>
      <c r="V49" s="55" t="str">
        <f t="shared" si="8"/>
        <v/>
      </c>
      <c r="W49" s="14" t="str">
        <f t="shared" si="3"/>
        <v/>
      </c>
      <c r="X49" s="14"/>
      <c r="Y49" s="14"/>
      <c r="Z49" s="14"/>
      <c r="AA49" s="14"/>
      <c r="AB49" s="14"/>
      <c r="AC49" s="55" t="str">
        <f t="shared" si="22"/>
        <v/>
      </c>
      <c r="AD49" s="55" t="str">
        <f t="shared" si="23"/>
        <v/>
      </c>
      <c r="AE49" s="28" t="str">
        <f t="shared" si="24"/>
        <v/>
      </c>
      <c r="AF49" s="28" t="str">
        <f t="shared" si="25"/>
        <v/>
      </c>
      <c r="AG49" s="14" t="str">
        <f t="shared" si="26"/>
        <v/>
      </c>
      <c r="AH49" s="14"/>
      <c r="AI49" s="16" t="s">
        <v>282</v>
      </c>
      <c r="AJ49" s="54">
        <v>0</v>
      </c>
      <c r="AK49" s="16" t="s">
        <v>762</v>
      </c>
      <c r="AL49" s="25" t="s">
        <v>763</v>
      </c>
      <c r="AM49" s="47">
        <v>46286</v>
      </c>
      <c r="AN49" s="48" t="str">
        <f t="shared" si="20"/>
        <v>Pendiente</v>
      </c>
      <c r="AO49" s="34"/>
      <c r="AP49" s="57"/>
      <c r="AQ49" s="34"/>
      <c r="AR49" s="35"/>
      <c r="AS49" s="128"/>
      <c r="AT49" s="34" t="str">
        <f t="shared" si="27"/>
        <v/>
      </c>
      <c r="AU49" s="235" t="s">
        <v>293</v>
      </c>
      <c r="AV49" s="235" t="s">
        <v>72</v>
      </c>
      <c r="AW49" s="233">
        <v>1</v>
      </c>
      <c r="AX49" s="234">
        <f>IF((COUNT(AJ49,AP49)+COUNT(AJ50,AP50)+COUNT(AJ51,AP51)+COUNT(AJ52,AP52)+COUNT(AJ53,AP53))=0,"",(MIN(SUM(AJ49,AP49),1)+MIN(SUM(AJ50,AP50),1)+MIN(SUM(AJ51,AP51),1)+MIN(SUM(AJ52,AP52),1)+MIN(SUM(AJ53,AP53),1))/5)</f>
        <v>0</v>
      </c>
      <c r="AY49" s="194" t="str">
        <f>IF(AX49="","Sin medición",IF(AX49&gt;=1,"Cumplido",IF(AX49&gt;0,"En ejecución","Pendiente")))</f>
        <v>Pendiente</v>
      </c>
      <c r="AZ49" s="144" t="s">
        <v>980</v>
      </c>
      <c r="BA49" s="52" t="s">
        <v>901</v>
      </c>
      <c r="BB49" s="150" t="s">
        <v>905</v>
      </c>
      <c r="BC49" s="16" t="s">
        <v>1025</v>
      </c>
      <c r="BD49" s="128">
        <v>46289</v>
      </c>
      <c r="BE49" s="34"/>
      <c r="BF49" s="34"/>
      <c r="BG49" s="34"/>
      <c r="BH49" s="34"/>
      <c r="BI49" s="124"/>
      <c r="BJ49" s="40">
        <v>0</v>
      </c>
    </row>
    <row r="50" spans="1:62" ht="71" customHeight="1">
      <c r="A50" s="14" t="s">
        <v>288</v>
      </c>
      <c r="B50" s="14" t="s">
        <v>277</v>
      </c>
      <c r="C50" s="49" t="s">
        <v>289</v>
      </c>
      <c r="D50" s="16">
        <v>40</v>
      </c>
      <c r="E50" s="14" t="s">
        <v>92</v>
      </c>
      <c r="F50" s="143" t="s">
        <v>294</v>
      </c>
      <c r="G50" s="49" t="s">
        <v>295</v>
      </c>
      <c r="H50" s="133" t="s">
        <v>292</v>
      </c>
      <c r="I50" s="134">
        <v>46032</v>
      </c>
      <c r="J50" s="134">
        <v>46387</v>
      </c>
      <c r="K50" s="134">
        <v>46142</v>
      </c>
      <c r="L50" s="134">
        <v>46264</v>
      </c>
      <c r="M50" s="134">
        <v>46386</v>
      </c>
      <c r="N50" s="133" t="s">
        <v>65</v>
      </c>
      <c r="O50" s="133" t="s">
        <v>65</v>
      </c>
      <c r="P50" s="14"/>
      <c r="Q50" s="14"/>
      <c r="R50" s="14"/>
      <c r="S50" s="14"/>
      <c r="T50" s="14"/>
      <c r="U50" s="55" t="str">
        <f t="shared" si="7"/>
        <v/>
      </c>
      <c r="V50" s="55" t="str">
        <f t="shared" si="8"/>
        <v/>
      </c>
      <c r="W50" s="14" t="str">
        <f t="shared" si="3"/>
        <v/>
      </c>
      <c r="X50" s="14"/>
      <c r="Y50" s="14"/>
      <c r="Z50" s="14"/>
      <c r="AA50" s="14"/>
      <c r="AB50" s="14"/>
      <c r="AC50" s="55" t="str">
        <f t="shared" si="22"/>
        <v/>
      </c>
      <c r="AD50" s="55" t="str">
        <f t="shared" si="23"/>
        <v/>
      </c>
      <c r="AE50" s="28" t="str">
        <f t="shared" si="24"/>
        <v/>
      </c>
      <c r="AF50" s="28" t="str">
        <f t="shared" si="25"/>
        <v/>
      </c>
      <c r="AG50" s="14" t="str">
        <f t="shared" si="26"/>
        <v/>
      </c>
      <c r="AH50" s="14"/>
      <c r="AI50" s="16" t="s">
        <v>282</v>
      </c>
      <c r="AJ50" s="54">
        <v>0</v>
      </c>
      <c r="AK50" s="16" t="s">
        <v>762</v>
      </c>
      <c r="AL50" s="25" t="s">
        <v>763</v>
      </c>
      <c r="AM50" s="47">
        <v>46286</v>
      </c>
      <c r="AN50" s="48" t="str">
        <f t="shared" si="20"/>
        <v>Pendiente</v>
      </c>
      <c r="AO50" s="34"/>
      <c r="AP50" s="57"/>
      <c r="AQ50" s="34"/>
      <c r="AR50" s="35"/>
      <c r="AS50" s="128"/>
      <c r="AT50" s="34" t="str">
        <f t="shared" si="27"/>
        <v/>
      </c>
      <c r="AU50" s="235"/>
      <c r="AV50" s="235"/>
      <c r="AW50" s="233"/>
      <c r="AX50" s="234"/>
      <c r="AY50" s="196"/>
      <c r="AZ50" s="144" t="s">
        <v>980</v>
      </c>
      <c r="BA50" s="52" t="s">
        <v>901</v>
      </c>
      <c r="BB50" s="150" t="s">
        <v>905</v>
      </c>
      <c r="BC50" s="16" t="s">
        <v>1025</v>
      </c>
      <c r="BD50" s="128">
        <v>46289</v>
      </c>
      <c r="BE50" s="34"/>
      <c r="BF50" s="34"/>
      <c r="BG50" s="34"/>
      <c r="BH50" s="34"/>
      <c r="BI50" s="124"/>
      <c r="BJ50" s="40">
        <v>0</v>
      </c>
    </row>
    <row r="51" spans="1:62" ht="60" customHeight="1">
      <c r="A51" s="14" t="s">
        <v>288</v>
      </c>
      <c r="B51" s="14" t="s">
        <v>277</v>
      </c>
      <c r="C51" s="49" t="s">
        <v>289</v>
      </c>
      <c r="D51" s="16">
        <v>41</v>
      </c>
      <c r="E51" s="14" t="s">
        <v>119</v>
      </c>
      <c r="F51" s="143" t="s">
        <v>296</v>
      </c>
      <c r="G51" s="49" t="s">
        <v>297</v>
      </c>
      <c r="H51" s="133" t="s">
        <v>292</v>
      </c>
      <c r="I51" s="134">
        <v>46032</v>
      </c>
      <c r="J51" s="134">
        <v>46387</v>
      </c>
      <c r="K51" s="134">
        <v>46142</v>
      </c>
      <c r="L51" s="134">
        <v>46264</v>
      </c>
      <c r="M51" s="134">
        <v>46386</v>
      </c>
      <c r="N51" s="133" t="s">
        <v>65</v>
      </c>
      <c r="O51" s="133" t="s">
        <v>65</v>
      </c>
      <c r="P51" s="14"/>
      <c r="Q51" s="14"/>
      <c r="R51" s="14"/>
      <c r="S51" s="14"/>
      <c r="T51" s="14"/>
      <c r="U51" s="55" t="str">
        <f t="shared" si="7"/>
        <v/>
      </c>
      <c r="V51" s="55" t="str">
        <f t="shared" si="8"/>
        <v/>
      </c>
      <c r="W51" s="14" t="str">
        <f t="shared" si="3"/>
        <v/>
      </c>
      <c r="X51" s="14"/>
      <c r="Y51" s="14"/>
      <c r="Z51" s="14"/>
      <c r="AA51" s="14"/>
      <c r="AB51" s="14"/>
      <c r="AC51" s="55" t="str">
        <f t="shared" si="22"/>
        <v/>
      </c>
      <c r="AD51" s="55" t="str">
        <f t="shared" si="23"/>
        <v/>
      </c>
      <c r="AE51" s="28" t="str">
        <f t="shared" si="24"/>
        <v/>
      </c>
      <c r="AF51" s="28" t="str">
        <f t="shared" si="25"/>
        <v/>
      </c>
      <c r="AG51" s="14" t="str">
        <f t="shared" si="26"/>
        <v/>
      </c>
      <c r="AH51" s="14"/>
      <c r="AI51" s="16" t="s">
        <v>282</v>
      </c>
      <c r="AJ51" s="54">
        <v>0</v>
      </c>
      <c r="AK51" s="16" t="s">
        <v>762</v>
      </c>
      <c r="AL51" s="25" t="s">
        <v>763</v>
      </c>
      <c r="AM51" s="47">
        <v>46286</v>
      </c>
      <c r="AN51" s="48" t="str">
        <f t="shared" si="20"/>
        <v>Pendiente</v>
      </c>
      <c r="AO51" s="34"/>
      <c r="AP51" s="57"/>
      <c r="AQ51" s="34"/>
      <c r="AR51" s="35"/>
      <c r="AS51" s="128"/>
      <c r="AT51" s="34" t="str">
        <f t="shared" si="27"/>
        <v/>
      </c>
      <c r="AU51" s="235"/>
      <c r="AV51" s="235"/>
      <c r="AW51" s="233"/>
      <c r="AX51" s="234"/>
      <c r="AY51" s="196"/>
      <c r="AZ51" s="144" t="s">
        <v>980</v>
      </c>
      <c r="BA51" s="52" t="s">
        <v>901</v>
      </c>
      <c r="BB51" s="150" t="s">
        <v>905</v>
      </c>
      <c r="BC51" s="16" t="s">
        <v>1025</v>
      </c>
      <c r="BD51" s="128">
        <v>46289</v>
      </c>
      <c r="BE51" s="34"/>
      <c r="BF51" s="34"/>
      <c r="BG51" s="34"/>
      <c r="BH51" s="34"/>
      <c r="BI51" s="124"/>
      <c r="BJ51" s="40">
        <v>0</v>
      </c>
    </row>
    <row r="52" spans="1:62" ht="65" customHeight="1">
      <c r="A52" s="14" t="s">
        <v>288</v>
      </c>
      <c r="B52" s="14" t="s">
        <v>277</v>
      </c>
      <c r="C52" s="49" t="s">
        <v>289</v>
      </c>
      <c r="D52" s="16">
        <v>42</v>
      </c>
      <c r="E52" s="14" t="s">
        <v>126</v>
      </c>
      <c r="F52" s="143" t="s">
        <v>298</v>
      </c>
      <c r="G52" s="49" t="s">
        <v>299</v>
      </c>
      <c r="H52" s="133" t="s">
        <v>292</v>
      </c>
      <c r="I52" s="134">
        <v>46032</v>
      </c>
      <c r="J52" s="134">
        <v>46387</v>
      </c>
      <c r="K52" s="134">
        <v>46142</v>
      </c>
      <c r="L52" s="134">
        <v>46264</v>
      </c>
      <c r="M52" s="134">
        <v>46386</v>
      </c>
      <c r="N52" s="133" t="s">
        <v>65</v>
      </c>
      <c r="O52" s="133" t="s">
        <v>65</v>
      </c>
      <c r="P52" s="14"/>
      <c r="Q52" s="14"/>
      <c r="R52" s="14"/>
      <c r="S52" s="14"/>
      <c r="T52" s="14"/>
      <c r="U52" s="55" t="str">
        <f t="shared" si="7"/>
        <v/>
      </c>
      <c r="V52" s="55" t="str">
        <f t="shared" si="8"/>
        <v/>
      </c>
      <c r="W52" s="14" t="str">
        <f t="shared" si="3"/>
        <v/>
      </c>
      <c r="X52" s="14"/>
      <c r="Y52" s="14"/>
      <c r="Z52" s="14"/>
      <c r="AA52" s="14"/>
      <c r="AB52" s="14"/>
      <c r="AC52" s="55" t="str">
        <f t="shared" si="22"/>
        <v/>
      </c>
      <c r="AD52" s="55" t="str">
        <f t="shared" si="23"/>
        <v/>
      </c>
      <c r="AE52" s="28" t="str">
        <f t="shared" si="24"/>
        <v/>
      </c>
      <c r="AF52" s="28" t="str">
        <f t="shared" si="25"/>
        <v/>
      </c>
      <c r="AG52" s="14" t="str">
        <f t="shared" si="26"/>
        <v/>
      </c>
      <c r="AH52" s="14"/>
      <c r="AI52" s="16" t="s">
        <v>282</v>
      </c>
      <c r="AJ52" s="54">
        <v>0</v>
      </c>
      <c r="AK52" s="16" t="s">
        <v>762</v>
      </c>
      <c r="AL52" s="25" t="s">
        <v>763</v>
      </c>
      <c r="AM52" s="47">
        <v>46286</v>
      </c>
      <c r="AN52" s="48" t="str">
        <f t="shared" si="20"/>
        <v>Pendiente</v>
      </c>
      <c r="AO52" s="34"/>
      <c r="AP52" s="57"/>
      <c r="AQ52" s="34"/>
      <c r="AR52" s="35"/>
      <c r="AS52" s="128"/>
      <c r="AT52" s="34" t="str">
        <f t="shared" si="27"/>
        <v/>
      </c>
      <c r="AU52" s="235"/>
      <c r="AV52" s="235"/>
      <c r="AW52" s="233"/>
      <c r="AX52" s="234"/>
      <c r="AY52" s="196"/>
      <c r="AZ52" s="144" t="s">
        <v>980</v>
      </c>
      <c r="BA52" s="52" t="s">
        <v>901</v>
      </c>
      <c r="BB52" s="150" t="s">
        <v>905</v>
      </c>
      <c r="BC52" s="16" t="s">
        <v>1025</v>
      </c>
      <c r="BD52" s="128">
        <v>46289</v>
      </c>
      <c r="BE52" s="34"/>
      <c r="BF52" s="34"/>
      <c r="BG52" s="34"/>
      <c r="BH52" s="34"/>
      <c r="BI52" s="124"/>
      <c r="BJ52" s="40">
        <v>0</v>
      </c>
    </row>
    <row r="53" spans="1:62" ht="64" customHeight="1">
      <c r="A53" s="14" t="s">
        <v>288</v>
      </c>
      <c r="B53" s="14" t="s">
        <v>277</v>
      </c>
      <c r="C53" s="49" t="s">
        <v>289</v>
      </c>
      <c r="D53" s="16">
        <v>43</v>
      </c>
      <c r="E53" s="14" t="s">
        <v>130</v>
      </c>
      <c r="F53" s="143" t="s">
        <v>300</v>
      </c>
      <c r="G53" s="49" t="s">
        <v>301</v>
      </c>
      <c r="H53" s="133" t="s">
        <v>292</v>
      </c>
      <c r="I53" s="134">
        <v>46032</v>
      </c>
      <c r="J53" s="134">
        <v>46387</v>
      </c>
      <c r="K53" s="134">
        <v>46142</v>
      </c>
      <c r="L53" s="134">
        <v>46264</v>
      </c>
      <c r="M53" s="134">
        <v>46386</v>
      </c>
      <c r="N53" s="133" t="s">
        <v>65</v>
      </c>
      <c r="O53" s="133" t="s">
        <v>65</v>
      </c>
      <c r="P53" s="14"/>
      <c r="Q53" s="14"/>
      <c r="R53" s="14"/>
      <c r="S53" s="14"/>
      <c r="T53" s="14"/>
      <c r="U53" s="55" t="str">
        <f t="shared" si="7"/>
        <v/>
      </c>
      <c r="V53" s="55" t="str">
        <f t="shared" si="8"/>
        <v/>
      </c>
      <c r="W53" s="14" t="str">
        <f t="shared" si="3"/>
        <v/>
      </c>
      <c r="X53" s="14"/>
      <c r="Y53" s="14"/>
      <c r="Z53" s="14"/>
      <c r="AA53" s="14"/>
      <c r="AB53" s="14"/>
      <c r="AC53" s="55" t="str">
        <f t="shared" si="22"/>
        <v/>
      </c>
      <c r="AD53" s="55" t="str">
        <f t="shared" si="23"/>
        <v/>
      </c>
      <c r="AE53" s="28" t="str">
        <f t="shared" si="24"/>
        <v/>
      </c>
      <c r="AF53" s="28" t="str">
        <f t="shared" si="25"/>
        <v/>
      </c>
      <c r="AG53" s="14" t="str">
        <f t="shared" si="26"/>
        <v/>
      </c>
      <c r="AH53" s="14"/>
      <c r="AI53" s="16" t="s">
        <v>282</v>
      </c>
      <c r="AJ53" s="54">
        <v>0</v>
      </c>
      <c r="AK53" s="16" t="s">
        <v>762</v>
      </c>
      <c r="AL53" s="25" t="s">
        <v>763</v>
      </c>
      <c r="AM53" s="47">
        <v>46286</v>
      </c>
      <c r="AN53" s="48" t="str">
        <f t="shared" si="20"/>
        <v>Pendiente</v>
      </c>
      <c r="AO53" s="34"/>
      <c r="AP53" s="57"/>
      <c r="AQ53" s="34"/>
      <c r="AR53" s="35"/>
      <c r="AS53" s="128"/>
      <c r="AT53" s="34" t="str">
        <f t="shared" si="27"/>
        <v/>
      </c>
      <c r="AU53" s="235"/>
      <c r="AV53" s="235"/>
      <c r="AW53" s="233"/>
      <c r="AX53" s="234"/>
      <c r="AY53" s="195"/>
      <c r="AZ53" s="144" t="s">
        <v>980</v>
      </c>
      <c r="BA53" s="52" t="s">
        <v>901</v>
      </c>
      <c r="BB53" s="150" t="s">
        <v>905</v>
      </c>
      <c r="BC53" s="16" t="s">
        <v>1025</v>
      </c>
      <c r="BD53" s="128">
        <v>46289</v>
      </c>
      <c r="BE53" s="34"/>
      <c r="BF53" s="34"/>
      <c r="BG53" s="34"/>
      <c r="BH53" s="34"/>
      <c r="BI53" s="124"/>
      <c r="BJ53" s="40">
        <v>0</v>
      </c>
    </row>
    <row r="54" spans="1:62" ht="65" customHeight="1">
      <c r="A54" s="14" t="s">
        <v>302</v>
      </c>
      <c r="B54" s="14" t="s">
        <v>277</v>
      </c>
      <c r="C54" s="49" t="s">
        <v>303</v>
      </c>
      <c r="D54" s="16">
        <v>44</v>
      </c>
      <c r="E54" s="14" t="s">
        <v>61</v>
      </c>
      <c r="F54" s="143" t="s">
        <v>304</v>
      </c>
      <c r="G54" s="49" t="s">
        <v>305</v>
      </c>
      <c r="H54" s="133" t="s">
        <v>306</v>
      </c>
      <c r="I54" s="134">
        <v>46032</v>
      </c>
      <c r="J54" s="134">
        <v>46387</v>
      </c>
      <c r="K54" s="134">
        <v>46142</v>
      </c>
      <c r="L54" s="134">
        <v>46264</v>
      </c>
      <c r="M54" s="134">
        <v>46386</v>
      </c>
      <c r="N54" s="133" t="s">
        <v>65</v>
      </c>
      <c r="O54" s="133" t="s">
        <v>65</v>
      </c>
      <c r="P54" s="14" t="s">
        <v>307</v>
      </c>
      <c r="Q54" s="14" t="s">
        <v>67</v>
      </c>
      <c r="R54" s="40">
        <v>1</v>
      </c>
      <c r="S54" s="40">
        <v>0.7</v>
      </c>
      <c r="T54" s="40">
        <v>0.7</v>
      </c>
      <c r="U54" s="55">
        <f t="shared" si="7"/>
        <v>1</v>
      </c>
      <c r="V54" s="55">
        <f t="shared" si="8"/>
        <v>0.7</v>
      </c>
      <c r="W54" s="14" t="str">
        <f t="shared" si="3"/>
        <v>En ejecución</v>
      </c>
      <c r="X54" s="16" t="s">
        <v>308</v>
      </c>
      <c r="Y54" s="16" t="s">
        <v>309</v>
      </c>
      <c r="Z54" s="41">
        <v>46275</v>
      </c>
      <c r="AA54" s="40">
        <v>0.3</v>
      </c>
      <c r="AB54" s="14"/>
      <c r="AC54" s="55" t="str">
        <f t="shared" si="22"/>
        <v/>
      </c>
      <c r="AD54" s="55">
        <f t="shared" si="23"/>
        <v>0.7</v>
      </c>
      <c r="AE54" s="28" t="str">
        <f t="shared" si="24"/>
        <v>En ejecución</v>
      </c>
      <c r="AF54" s="28">
        <f t="shared" si="25"/>
        <v>1</v>
      </c>
      <c r="AG54" s="14" t="str">
        <f t="shared" si="26"/>
        <v>Cumplida</v>
      </c>
      <c r="AH54" s="14"/>
      <c r="AI54" s="16" t="s">
        <v>70</v>
      </c>
      <c r="AJ54" s="54">
        <v>0.7</v>
      </c>
      <c r="AK54" s="16" t="s">
        <v>764</v>
      </c>
      <c r="AL54" s="25" t="s">
        <v>717</v>
      </c>
      <c r="AM54" s="47">
        <v>46286</v>
      </c>
      <c r="AN54" s="48" t="str">
        <f t="shared" si="20"/>
        <v>En ejecución</v>
      </c>
      <c r="AO54" s="34"/>
      <c r="AP54" s="57"/>
      <c r="AQ54" s="34"/>
      <c r="AR54" s="35"/>
      <c r="AS54" s="128"/>
      <c r="AT54" s="34" t="str">
        <f t="shared" si="27"/>
        <v/>
      </c>
      <c r="AU54" s="235" t="s">
        <v>310</v>
      </c>
      <c r="AV54" s="235" t="s">
        <v>72</v>
      </c>
      <c r="AW54" s="233">
        <v>1</v>
      </c>
      <c r="AX54" s="234">
        <f>IF((COUNT(AJ54,AP54)+COUNT(AJ55,AP55))=0,"",(MIN(SUM(AJ54,AP54),1)+MIN(SUM(AJ55,AP55),1))/2)</f>
        <v>0.68333333333333335</v>
      </c>
      <c r="AY54" s="194" t="str">
        <f>IF(AX54="","Sin medición",IF(AX54&gt;=1,"Cumplido",IF(AX54&gt;0,"En ejecución","Pendiente")))</f>
        <v>En ejecución</v>
      </c>
      <c r="AZ54" s="144" t="s">
        <v>981</v>
      </c>
      <c r="BA54" s="52" t="s">
        <v>692</v>
      </c>
      <c r="BB54" s="52" t="s">
        <v>690</v>
      </c>
      <c r="BC54" s="16" t="s">
        <v>1026</v>
      </c>
      <c r="BD54" s="128">
        <v>46289</v>
      </c>
      <c r="BE54" s="34"/>
      <c r="BF54" s="34"/>
      <c r="BG54" s="34"/>
      <c r="BH54" s="34"/>
      <c r="BI54" s="124"/>
      <c r="BJ54" s="55">
        <v>0.66659999999999997</v>
      </c>
    </row>
    <row r="55" spans="1:62" ht="40" customHeight="1">
      <c r="A55" s="14" t="s">
        <v>302</v>
      </c>
      <c r="B55" s="14" t="s">
        <v>277</v>
      </c>
      <c r="C55" s="49" t="s">
        <v>303</v>
      </c>
      <c r="D55" s="16">
        <v>45</v>
      </c>
      <c r="E55" s="14" t="s">
        <v>92</v>
      </c>
      <c r="F55" s="143" t="s">
        <v>311</v>
      </c>
      <c r="G55" s="49" t="s">
        <v>312</v>
      </c>
      <c r="H55" s="133" t="s">
        <v>306</v>
      </c>
      <c r="I55" s="134">
        <v>46032</v>
      </c>
      <c r="J55" s="134">
        <v>46387</v>
      </c>
      <c r="K55" s="134">
        <v>46142</v>
      </c>
      <c r="L55" s="134">
        <v>46264</v>
      </c>
      <c r="M55" s="134">
        <v>46386</v>
      </c>
      <c r="N55" s="133" t="s">
        <v>65</v>
      </c>
      <c r="O55" s="133" t="s">
        <v>65</v>
      </c>
      <c r="P55" s="14" t="s">
        <v>307</v>
      </c>
      <c r="Q55" s="14" t="s">
        <v>165</v>
      </c>
      <c r="R55" s="14">
        <v>24</v>
      </c>
      <c r="S55" s="14">
        <v>16</v>
      </c>
      <c r="T55" s="42">
        <v>16</v>
      </c>
      <c r="U55" s="55">
        <f t="shared" si="7"/>
        <v>1</v>
      </c>
      <c r="V55" s="55">
        <f t="shared" si="8"/>
        <v>0.66666666666666663</v>
      </c>
      <c r="W55" s="14" t="str">
        <f t="shared" si="3"/>
        <v>En ejecución</v>
      </c>
      <c r="X55" s="16" t="s">
        <v>313</v>
      </c>
      <c r="Y55" s="16" t="s">
        <v>314</v>
      </c>
      <c r="Z55" s="41">
        <v>46275</v>
      </c>
      <c r="AA55" s="14">
        <v>8</v>
      </c>
      <c r="AB55" s="14"/>
      <c r="AC55" s="55" t="str">
        <f t="shared" si="22"/>
        <v/>
      </c>
      <c r="AD55" s="55">
        <f t="shared" si="23"/>
        <v>0.66666666666666663</v>
      </c>
      <c r="AE55" s="28" t="str">
        <f t="shared" si="24"/>
        <v>En ejecución</v>
      </c>
      <c r="AF55" s="28">
        <f t="shared" si="25"/>
        <v>0.69444444444444442</v>
      </c>
      <c r="AG55" s="14" t="str">
        <f t="shared" si="26"/>
        <v>En ejecución</v>
      </c>
      <c r="AH55" s="14"/>
      <c r="AI55" s="16" t="s">
        <v>70</v>
      </c>
      <c r="AJ55" s="54">
        <v>0.66666666666666663</v>
      </c>
      <c r="AK55" s="16" t="s">
        <v>765</v>
      </c>
      <c r="AL55" s="25" t="s">
        <v>717</v>
      </c>
      <c r="AM55" s="47">
        <v>46286</v>
      </c>
      <c r="AN55" s="48" t="str">
        <f t="shared" si="20"/>
        <v>En ejecución</v>
      </c>
      <c r="AO55" s="34"/>
      <c r="AP55" s="57"/>
      <c r="AQ55" s="34"/>
      <c r="AR55" s="35"/>
      <c r="AS55" s="128"/>
      <c r="AT55" s="34" t="str">
        <f t="shared" si="27"/>
        <v/>
      </c>
      <c r="AU55" s="235"/>
      <c r="AV55" s="235"/>
      <c r="AW55" s="233"/>
      <c r="AX55" s="234"/>
      <c r="AY55" s="195"/>
      <c r="AZ55" s="144" t="s">
        <v>982</v>
      </c>
      <c r="BA55" s="52" t="s">
        <v>692</v>
      </c>
      <c r="BB55" s="52" t="s">
        <v>690</v>
      </c>
      <c r="BC55" s="16" t="s">
        <v>1027</v>
      </c>
      <c r="BD55" s="128">
        <v>46289</v>
      </c>
      <c r="BE55" s="34"/>
      <c r="BF55" s="34"/>
      <c r="BG55" s="34"/>
      <c r="BH55" s="34"/>
      <c r="BI55" s="124"/>
      <c r="BJ55" s="55">
        <v>0.66659999999999997</v>
      </c>
    </row>
    <row r="56" spans="1:62" ht="81" customHeight="1">
      <c r="A56" s="36" t="s">
        <v>315</v>
      </c>
      <c r="B56" s="36" t="s">
        <v>316</v>
      </c>
      <c r="C56" s="142" t="s">
        <v>317</v>
      </c>
      <c r="D56" s="14">
        <v>46</v>
      </c>
      <c r="E56" s="14" t="s">
        <v>61</v>
      </c>
      <c r="F56" s="143" t="s">
        <v>318</v>
      </c>
      <c r="G56" s="49" t="s">
        <v>319</v>
      </c>
      <c r="H56" s="133" t="s">
        <v>320</v>
      </c>
      <c r="I56" s="134">
        <v>46387</v>
      </c>
      <c r="J56" s="134">
        <v>46142</v>
      </c>
      <c r="K56" s="134">
        <v>46264</v>
      </c>
      <c r="L56" s="134">
        <v>46386</v>
      </c>
      <c r="M56" s="133" t="s">
        <v>65</v>
      </c>
      <c r="N56" s="133" t="s">
        <v>65</v>
      </c>
      <c r="O56" s="133" t="s">
        <v>65</v>
      </c>
      <c r="P56" s="16" t="s">
        <v>321</v>
      </c>
      <c r="Q56" s="16" t="s">
        <v>984</v>
      </c>
      <c r="R56" s="14">
        <v>2</v>
      </c>
      <c r="S56" s="40">
        <v>0</v>
      </c>
      <c r="T56" s="40">
        <v>0</v>
      </c>
      <c r="U56" s="55" t="str">
        <f t="shared" ref="U56:U77" si="28">IF(OR(S56="",S56=0,T56=""),"",MIN(T56/S56,1))</f>
        <v/>
      </c>
      <c r="V56" s="55">
        <f t="shared" ref="V56:V77" si="29">IF(OR(R56="",R56=0,T56=""),"",MIN(T56/R56,1))</f>
        <v>0</v>
      </c>
      <c r="W56" s="14" t="str">
        <f t="shared" ref="W56:W77" si="30">IF(V56="","",IF(V56&gt;=1,"Cumplida",IF(V56&gt;0,"En ejecución","Pendiente")))</f>
        <v>Pendiente</v>
      </c>
      <c r="X56" s="16" t="s">
        <v>322</v>
      </c>
      <c r="Y56" s="14" t="s">
        <v>95</v>
      </c>
      <c r="Z56" s="38">
        <v>46284</v>
      </c>
      <c r="AA56" s="42">
        <v>2</v>
      </c>
      <c r="AB56" s="14"/>
      <c r="AC56" s="55" t="str">
        <f t="shared" si="22"/>
        <v/>
      </c>
      <c r="AD56" s="55">
        <f t="shared" si="23"/>
        <v>0</v>
      </c>
      <c r="AE56" s="14" t="str">
        <f t="shared" ref="AE56:AE71" si="31">IF(AD56="","",IF(AD56&gt;=1,"Cumplida",IF(AD56&gt;0,"En ejecución","Pendiente")))</f>
        <v>Pendiente</v>
      </c>
      <c r="AF56" s="14"/>
      <c r="AG56" s="14"/>
      <c r="AH56" s="14"/>
      <c r="AI56" s="16" t="s">
        <v>96</v>
      </c>
      <c r="AJ56" s="54">
        <v>0</v>
      </c>
      <c r="AK56" s="16" t="s">
        <v>766</v>
      </c>
      <c r="AL56" s="16" t="s">
        <v>767</v>
      </c>
      <c r="AM56" s="43">
        <v>46286</v>
      </c>
      <c r="AN56" s="16" t="str">
        <f t="shared" ref="AN56:AN61" si="32">IF(AJ56="","",IF(AJ56&gt;=1,"Cumplida",IF(AJ56&gt;0,"En ejecución","Pendiente")))</f>
        <v>Pendiente</v>
      </c>
      <c r="AO56" s="34"/>
      <c r="AP56" s="57"/>
      <c r="AQ56" s="34"/>
      <c r="AR56" s="34"/>
      <c r="AS56" s="34"/>
      <c r="AT56" s="34" t="str">
        <f t="shared" si="27"/>
        <v/>
      </c>
      <c r="AU56" s="49"/>
      <c r="AV56" s="49"/>
      <c r="AW56" s="25">
        <v>1</v>
      </c>
      <c r="AX56" s="54">
        <f t="shared" ref="AX56:AX63" si="33">IF((COUNT(AJ56,AP56))=0,"",(MIN(SUM(AJ56,AP56),1))/1)</f>
        <v>0</v>
      </c>
      <c r="AY56" s="16" t="str">
        <f t="shared" ref="AY56:AY64" si="34">IF(AX56="","Sin medición",IF(AX56&gt;=1,"Cumplido",IF(AX56&gt;0,"En ejecución","Pendiente")))</f>
        <v>Pendiente</v>
      </c>
      <c r="AZ56" s="16" t="s">
        <v>922</v>
      </c>
      <c r="BA56" s="14" t="s">
        <v>902</v>
      </c>
      <c r="BB56" s="16" t="s">
        <v>905</v>
      </c>
      <c r="BC56" s="16" t="s">
        <v>1025</v>
      </c>
      <c r="BD56" s="161">
        <v>46289</v>
      </c>
      <c r="BE56" s="34"/>
      <c r="BF56" s="34"/>
      <c r="BG56" s="34"/>
      <c r="BH56" s="34"/>
      <c r="BI56" s="124"/>
      <c r="BJ56" s="40">
        <v>0</v>
      </c>
    </row>
    <row r="57" spans="1:62" ht="154" customHeight="1">
      <c r="A57" s="36" t="s">
        <v>315</v>
      </c>
      <c r="B57" s="36" t="s">
        <v>316</v>
      </c>
      <c r="C57" s="142" t="s">
        <v>317</v>
      </c>
      <c r="D57" s="14">
        <v>47</v>
      </c>
      <c r="E57" s="14" t="s">
        <v>92</v>
      </c>
      <c r="F57" s="143" t="s">
        <v>323</v>
      </c>
      <c r="G57" s="49" t="s">
        <v>324</v>
      </c>
      <c r="H57" s="133" t="s">
        <v>320</v>
      </c>
      <c r="I57" s="134">
        <v>46387</v>
      </c>
      <c r="J57" s="134">
        <v>46142</v>
      </c>
      <c r="K57" s="134">
        <v>46264</v>
      </c>
      <c r="L57" s="134">
        <v>46386</v>
      </c>
      <c r="M57" s="133" t="s">
        <v>65</v>
      </c>
      <c r="N57" s="133" t="s">
        <v>65</v>
      </c>
      <c r="O57" s="133" t="s">
        <v>65</v>
      </c>
      <c r="P57" s="14" t="s">
        <v>122</v>
      </c>
      <c r="Q57" s="16" t="s">
        <v>986</v>
      </c>
      <c r="R57" s="14">
        <v>9</v>
      </c>
      <c r="S57" s="77">
        <v>9</v>
      </c>
      <c r="T57" s="77">
        <v>4.5</v>
      </c>
      <c r="U57" s="55">
        <f t="shared" si="28"/>
        <v>0.5</v>
      </c>
      <c r="V57" s="55">
        <f t="shared" si="29"/>
        <v>0.5</v>
      </c>
      <c r="W57" s="14" t="str">
        <f t="shared" si="30"/>
        <v>En ejecución</v>
      </c>
      <c r="X57" s="44" t="s">
        <v>897</v>
      </c>
      <c r="Y57" s="16" t="s">
        <v>325</v>
      </c>
      <c r="Z57" s="38">
        <v>46284</v>
      </c>
      <c r="AA57" s="42">
        <v>4</v>
      </c>
      <c r="AB57" s="14"/>
      <c r="AC57" s="55" t="str">
        <f t="shared" si="22"/>
        <v/>
      </c>
      <c r="AD57" s="55">
        <f t="shared" si="23"/>
        <v>0.5</v>
      </c>
      <c r="AE57" s="14" t="str">
        <f t="shared" si="31"/>
        <v>En ejecución</v>
      </c>
      <c r="AF57" s="14"/>
      <c r="AG57" s="14"/>
      <c r="AH57" s="14"/>
      <c r="AI57" s="16" t="s">
        <v>70</v>
      </c>
      <c r="AJ57" s="54">
        <v>0.5</v>
      </c>
      <c r="AK57" s="16" t="s">
        <v>768</v>
      </c>
      <c r="AL57" s="16" t="s">
        <v>717</v>
      </c>
      <c r="AM57" s="43">
        <v>46286</v>
      </c>
      <c r="AN57" s="16" t="str">
        <f t="shared" si="32"/>
        <v>En ejecución</v>
      </c>
      <c r="AO57" s="34"/>
      <c r="AP57" s="57"/>
      <c r="AQ57" s="34"/>
      <c r="AR57" s="34"/>
      <c r="AS57" s="34"/>
      <c r="AT57" s="34" t="str">
        <f t="shared" si="27"/>
        <v/>
      </c>
      <c r="AU57" s="49"/>
      <c r="AV57" s="49"/>
      <c r="AW57" s="25">
        <v>1</v>
      </c>
      <c r="AX57" s="54">
        <f t="shared" si="33"/>
        <v>0.5</v>
      </c>
      <c r="AY57" s="16" t="str">
        <f t="shared" si="34"/>
        <v>En ejecución</v>
      </c>
      <c r="AZ57" s="44" t="s">
        <v>1028</v>
      </c>
      <c r="BA57" s="16" t="s">
        <v>900</v>
      </c>
      <c r="BB57" s="14" t="s">
        <v>690</v>
      </c>
      <c r="BC57" s="16" t="s">
        <v>1029</v>
      </c>
      <c r="BD57" s="161">
        <v>46289</v>
      </c>
      <c r="BE57" s="34"/>
      <c r="BF57" s="34"/>
      <c r="BG57" s="34"/>
      <c r="BH57" s="34"/>
      <c r="BI57" s="124"/>
      <c r="BJ57" s="40">
        <v>0.23</v>
      </c>
    </row>
    <row r="58" spans="1:62" ht="59" customHeight="1">
      <c r="A58" s="36" t="s">
        <v>326</v>
      </c>
      <c r="B58" s="36" t="s">
        <v>316</v>
      </c>
      <c r="C58" s="142" t="s">
        <v>327</v>
      </c>
      <c r="D58" s="14">
        <v>48</v>
      </c>
      <c r="E58" s="14" t="s">
        <v>61</v>
      </c>
      <c r="F58" s="143" t="s">
        <v>328</v>
      </c>
      <c r="G58" s="49" t="s">
        <v>329</v>
      </c>
      <c r="H58" s="133" t="s">
        <v>320</v>
      </c>
      <c r="I58" s="134">
        <v>46387</v>
      </c>
      <c r="J58" s="134">
        <v>46142</v>
      </c>
      <c r="K58" s="134">
        <v>46264</v>
      </c>
      <c r="L58" s="134">
        <v>46386</v>
      </c>
      <c r="M58" s="133" t="s">
        <v>65</v>
      </c>
      <c r="N58" s="133" t="s">
        <v>65</v>
      </c>
      <c r="O58" s="133" t="s">
        <v>65</v>
      </c>
      <c r="P58" s="14" t="s">
        <v>122</v>
      </c>
      <c r="Q58" s="14" t="s">
        <v>983</v>
      </c>
      <c r="R58" s="14">
        <v>13</v>
      </c>
      <c r="S58" s="77">
        <v>14</v>
      </c>
      <c r="T58" s="77">
        <v>14</v>
      </c>
      <c r="U58" s="55">
        <f t="shared" si="28"/>
        <v>1</v>
      </c>
      <c r="V58" s="55">
        <f t="shared" si="29"/>
        <v>1</v>
      </c>
      <c r="W58" s="14" t="str">
        <f t="shared" si="30"/>
        <v>Cumplida</v>
      </c>
      <c r="X58" s="45" t="s">
        <v>330</v>
      </c>
      <c r="Y58" s="14" t="s">
        <v>331</v>
      </c>
      <c r="Z58" s="38">
        <v>46284</v>
      </c>
      <c r="AA58" s="42">
        <v>0</v>
      </c>
      <c r="AB58" s="14"/>
      <c r="AC58" s="55" t="str">
        <f t="shared" si="22"/>
        <v/>
      </c>
      <c r="AD58" s="55">
        <f t="shared" si="23"/>
        <v>1</v>
      </c>
      <c r="AE58" s="14" t="str">
        <f t="shared" si="31"/>
        <v>Cumplida</v>
      </c>
      <c r="AF58" s="14"/>
      <c r="AG58" s="14"/>
      <c r="AH58" s="14"/>
      <c r="AI58" s="16" t="s">
        <v>70</v>
      </c>
      <c r="AJ58" s="54">
        <v>0.8</v>
      </c>
      <c r="AK58" s="16" t="s">
        <v>769</v>
      </c>
      <c r="AL58" s="16" t="s">
        <v>717</v>
      </c>
      <c r="AM58" s="43">
        <v>46286</v>
      </c>
      <c r="AN58" s="16" t="str">
        <f t="shared" si="32"/>
        <v>En ejecución</v>
      </c>
      <c r="AO58" s="34"/>
      <c r="AP58" s="57"/>
      <c r="AQ58" s="34"/>
      <c r="AR58" s="34"/>
      <c r="AS58" s="34"/>
      <c r="AT58" s="34" t="str">
        <f t="shared" si="27"/>
        <v/>
      </c>
      <c r="AU58" s="49"/>
      <c r="AV58" s="49"/>
      <c r="AW58" s="25">
        <v>1</v>
      </c>
      <c r="AX58" s="54">
        <f t="shared" si="33"/>
        <v>0.8</v>
      </c>
      <c r="AY58" s="16" t="str">
        <f t="shared" si="34"/>
        <v>En ejecución</v>
      </c>
      <c r="AZ58" s="16" t="s">
        <v>987</v>
      </c>
      <c r="BA58" s="16" t="s">
        <v>692</v>
      </c>
      <c r="BB58" s="16" t="s">
        <v>690</v>
      </c>
      <c r="BC58" s="16" t="s">
        <v>1030</v>
      </c>
      <c r="BD58" s="161">
        <v>46289</v>
      </c>
      <c r="BE58" s="34"/>
      <c r="BF58" s="34"/>
      <c r="BG58" s="34"/>
      <c r="BH58" s="34"/>
      <c r="BI58" s="124"/>
      <c r="BJ58" s="40">
        <v>1</v>
      </c>
    </row>
    <row r="59" spans="1:62" ht="75" customHeight="1">
      <c r="A59" s="36" t="s">
        <v>326</v>
      </c>
      <c r="B59" s="36" t="s">
        <v>316</v>
      </c>
      <c r="C59" s="142" t="s">
        <v>327</v>
      </c>
      <c r="D59" s="14">
        <v>49</v>
      </c>
      <c r="E59" s="14" t="s">
        <v>92</v>
      </c>
      <c r="F59" s="152" t="s">
        <v>332</v>
      </c>
      <c r="G59" s="49" t="s">
        <v>333</v>
      </c>
      <c r="H59" s="133" t="s">
        <v>320</v>
      </c>
      <c r="I59" s="134">
        <v>46387</v>
      </c>
      <c r="J59" s="134">
        <v>46142</v>
      </c>
      <c r="K59" s="134">
        <v>46264</v>
      </c>
      <c r="L59" s="134">
        <v>46386</v>
      </c>
      <c r="M59" s="133" t="s">
        <v>65</v>
      </c>
      <c r="N59" s="133" t="s">
        <v>65</v>
      </c>
      <c r="O59" s="133" t="s">
        <v>65</v>
      </c>
      <c r="P59" s="14" t="s">
        <v>122</v>
      </c>
      <c r="Q59" s="16" t="s">
        <v>984</v>
      </c>
      <c r="R59" s="14">
        <v>40</v>
      </c>
      <c r="S59" s="77">
        <v>31</v>
      </c>
      <c r="T59" s="77">
        <v>31</v>
      </c>
      <c r="U59" s="55">
        <f t="shared" si="28"/>
        <v>1</v>
      </c>
      <c r="V59" s="55">
        <f t="shared" si="29"/>
        <v>0.77500000000000002</v>
      </c>
      <c r="W59" s="14" t="str">
        <f t="shared" si="30"/>
        <v>En ejecución</v>
      </c>
      <c r="X59" s="10" t="s">
        <v>334</v>
      </c>
      <c r="Y59" s="16" t="s">
        <v>335</v>
      </c>
      <c r="Z59" s="38">
        <v>46284</v>
      </c>
      <c r="AA59" s="42">
        <v>9</v>
      </c>
      <c r="AB59" s="14"/>
      <c r="AC59" s="55" t="str">
        <f t="shared" si="22"/>
        <v/>
      </c>
      <c r="AD59" s="55">
        <f t="shared" si="23"/>
        <v>0.77500000000000002</v>
      </c>
      <c r="AE59" s="14" t="str">
        <f t="shared" si="31"/>
        <v>En ejecución</v>
      </c>
      <c r="AF59" s="14"/>
      <c r="AG59" s="14"/>
      <c r="AH59" s="14"/>
      <c r="AI59" s="16" t="s">
        <v>70</v>
      </c>
      <c r="AJ59" s="54">
        <v>0.75</v>
      </c>
      <c r="AK59" s="16" t="s">
        <v>770</v>
      </c>
      <c r="AL59" s="16" t="s">
        <v>717</v>
      </c>
      <c r="AM59" s="43">
        <v>46286</v>
      </c>
      <c r="AN59" s="16" t="str">
        <f t="shared" si="32"/>
        <v>En ejecución</v>
      </c>
      <c r="AO59" s="34"/>
      <c r="AP59" s="57"/>
      <c r="AQ59" s="34"/>
      <c r="AR59" s="34"/>
      <c r="AS59" s="34"/>
      <c r="AT59" s="34" t="str">
        <f t="shared" si="27"/>
        <v/>
      </c>
      <c r="AU59" s="49"/>
      <c r="AV59" s="49"/>
      <c r="AW59" s="25">
        <v>1</v>
      </c>
      <c r="AX59" s="54">
        <f t="shared" si="33"/>
        <v>0.75</v>
      </c>
      <c r="AY59" s="16" t="str">
        <f t="shared" si="34"/>
        <v>En ejecución</v>
      </c>
      <c r="AZ59" s="16" t="s">
        <v>334</v>
      </c>
      <c r="BA59" s="16" t="s">
        <v>692</v>
      </c>
      <c r="BB59" s="16" t="s">
        <v>690</v>
      </c>
      <c r="BC59" s="16" t="s">
        <v>988</v>
      </c>
      <c r="BD59" s="161">
        <v>46289</v>
      </c>
      <c r="BE59" s="34"/>
      <c r="BF59" s="34"/>
      <c r="BG59" s="34"/>
      <c r="BH59" s="34"/>
      <c r="BI59" s="124"/>
      <c r="BJ59" s="40">
        <v>0.77</v>
      </c>
    </row>
    <row r="60" spans="1:62" ht="96" customHeight="1">
      <c r="A60" s="16" t="s">
        <v>326</v>
      </c>
      <c r="B60" s="16" t="s">
        <v>316</v>
      </c>
      <c r="C60" s="49" t="s">
        <v>327</v>
      </c>
      <c r="D60" s="14">
        <v>50</v>
      </c>
      <c r="E60" s="14" t="s">
        <v>119</v>
      </c>
      <c r="F60" s="143" t="s">
        <v>336</v>
      </c>
      <c r="G60" s="49" t="s">
        <v>337</v>
      </c>
      <c r="H60" s="133" t="s">
        <v>320</v>
      </c>
      <c r="I60" s="134">
        <v>46387</v>
      </c>
      <c r="J60" s="134">
        <v>46142</v>
      </c>
      <c r="K60" s="134">
        <v>46264</v>
      </c>
      <c r="L60" s="134">
        <v>46386</v>
      </c>
      <c r="M60" s="133" t="s">
        <v>65</v>
      </c>
      <c r="N60" s="133" t="s">
        <v>65</v>
      </c>
      <c r="O60" s="133" t="s">
        <v>65</v>
      </c>
      <c r="P60" s="14" t="s">
        <v>122</v>
      </c>
      <c r="Q60" s="14" t="s">
        <v>985</v>
      </c>
      <c r="R60" s="14">
        <v>1</v>
      </c>
      <c r="S60" s="40">
        <v>0.7</v>
      </c>
      <c r="T60" s="40">
        <v>0.7</v>
      </c>
      <c r="U60" s="55">
        <f t="shared" si="28"/>
        <v>1</v>
      </c>
      <c r="V60" s="55">
        <f t="shared" si="29"/>
        <v>0.7</v>
      </c>
      <c r="W60" s="14" t="str">
        <f t="shared" si="30"/>
        <v>En ejecución</v>
      </c>
      <c r="X60" s="10" t="s">
        <v>338</v>
      </c>
      <c r="Y60" s="14" t="s">
        <v>339</v>
      </c>
      <c r="Z60" s="38">
        <v>46284</v>
      </c>
      <c r="AA60" s="42">
        <v>0.2</v>
      </c>
      <c r="AB60" s="14"/>
      <c r="AC60" s="55" t="str">
        <f t="shared" si="22"/>
        <v/>
      </c>
      <c r="AD60" s="55">
        <v>0.8</v>
      </c>
      <c r="AE60" s="14" t="str">
        <f t="shared" si="31"/>
        <v>En ejecución</v>
      </c>
      <c r="AF60" s="14"/>
      <c r="AG60" s="14"/>
      <c r="AH60" s="14"/>
      <c r="AI60" s="16" t="s">
        <v>70</v>
      </c>
      <c r="AJ60" s="54">
        <v>0.5</v>
      </c>
      <c r="AK60" s="16" t="s">
        <v>771</v>
      </c>
      <c r="AL60" s="16" t="s">
        <v>772</v>
      </c>
      <c r="AM60" s="43">
        <v>46286</v>
      </c>
      <c r="AN60" s="16" t="str">
        <f t="shared" si="32"/>
        <v>En ejecución</v>
      </c>
      <c r="AO60" s="34"/>
      <c r="AP60" s="57"/>
      <c r="AQ60" s="34"/>
      <c r="AR60" s="34"/>
      <c r="AS60" s="34"/>
      <c r="AT60" s="34" t="str">
        <f t="shared" si="27"/>
        <v/>
      </c>
      <c r="AU60" s="49"/>
      <c r="AV60" s="49"/>
      <c r="AW60" s="25">
        <v>1</v>
      </c>
      <c r="AX60" s="54">
        <f t="shared" si="33"/>
        <v>0.5</v>
      </c>
      <c r="AY60" s="16" t="str">
        <f t="shared" si="34"/>
        <v>En ejecución</v>
      </c>
      <c r="AZ60" s="16" t="s">
        <v>989</v>
      </c>
      <c r="BA60" s="16" t="s">
        <v>692</v>
      </c>
      <c r="BB60" s="16" t="s">
        <v>690</v>
      </c>
      <c r="BC60" s="16" t="s">
        <v>990</v>
      </c>
      <c r="BD60" s="161">
        <v>46289</v>
      </c>
      <c r="BE60" s="34"/>
      <c r="BF60" s="34"/>
      <c r="BG60" s="34"/>
      <c r="BH60" s="34"/>
      <c r="BI60" s="124"/>
      <c r="BJ60" s="40">
        <v>0.7</v>
      </c>
    </row>
    <row r="61" spans="1:62" ht="108" customHeight="1">
      <c r="A61" s="16" t="s">
        <v>340</v>
      </c>
      <c r="B61" s="16" t="s">
        <v>341</v>
      </c>
      <c r="C61" s="49" t="s">
        <v>967</v>
      </c>
      <c r="D61" s="16">
        <v>51</v>
      </c>
      <c r="E61" s="14" t="s">
        <v>61</v>
      </c>
      <c r="F61" s="143" t="s">
        <v>342</v>
      </c>
      <c r="G61" s="143" t="s">
        <v>343</v>
      </c>
      <c r="H61" s="133" t="s">
        <v>344</v>
      </c>
      <c r="I61" s="134">
        <v>46232</v>
      </c>
      <c r="J61" s="37">
        <v>46387</v>
      </c>
      <c r="K61" s="134">
        <v>46142</v>
      </c>
      <c r="L61" s="134">
        <v>46264</v>
      </c>
      <c r="M61" s="134">
        <v>46386</v>
      </c>
      <c r="N61" s="133" t="s">
        <v>65</v>
      </c>
      <c r="O61" s="133" t="s">
        <v>65</v>
      </c>
      <c r="P61" s="14" t="s">
        <v>200</v>
      </c>
      <c r="Q61" s="16" t="s">
        <v>968</v>
      </c>
      <c r="R61" s="14">
        <v>1</v>
      </c>
      <c r="S61" s="14"/>
      <c r="T61" s="14"/>
      <c r="U61" s="55" t="str">
        <f t="shared" si="28"/>
        <v/>
      </c>
      <c r="V61" s="55" t="str">
        <f t="shared" si="29"/>
        <v/>
      </c>
      <c r="W61" s="14" t="str">
        <f t="shared" si="30"/>
        <v/>
      </c>
      <c r="X61" s="14"/>
      <c r="Y61" s="14"/>
      <c r="Z61" s="14"/>
      <c r="AA61" s="14"/>
      <c r="AB61" s="14"/>
      <c r="AC61" s="55" t="str">
        <f t="shared" si="22"/>
        <v/>
      </c>
      <c r="AD61" s="55" t="str">
        <f t="shared" si="23"/>
        <v/>
      </c>
      <c r="AE61" s="28" t="str">
        <f t="shared" si="31"/>
        <v/>
      </c>
      <c r="AF61" s="14" t="str">
        <f t="shared" ref="AF61:AF63" si="35">IF(AE61="","",IF(AE61&gt;=1,"Cumplida",IF(AE61&gt;0,"En ejecución","Pendiente")))</f>
        <v/>
      </c>
      <c r="AG61" s="14"/>
      <c r="AH61" s="14"/>
      <c r="AI61" s="16" t="s">
        <v>282</v>
      </c>
      <c r="AJ61" s="54">
        <v>0</v>
      </c>
      <c r="AK61" s="25" t="s">
        <v>762</v>
      </c>
      <c r="AL61" s="16" t="s">
        <v>763</v>
      </c>
      <c r="AM61" s="47">
        <v>46286</v>
      </c>
      <c r="AN61" s="48" t="str">
        <f t="shared" si="32"/>
        <v>Pendiente</v>
      </c>
      <c r="AO61" s="34"/>
      <c r="AP61" s="57"/>
      <c r="AQ61" s="35"/>
      <c r="AR61" s="34"/>
      <c r="AS61" s="34"/>
      <c r="AT61" s="34" t="str">
        <f t="shared" si="27"/>
        <v/>
      </c>
      <c r="AU61" s="49" t="s">
        <v>345</v>
      </c>
      <c r="AV61" s="49" t="s">
        <v>72</v>
      </c>
      <c r="AW61" s="125">
        <v>1</v>
      </c>
      <c r="AX61" s="54">
        <f t="shared" si="33"/>
        <v>0</v>
      </c>
      <c r="AY61" s="25" t="str">
        <f t="shared" si="34"/>
        <v>Pendiente</v>
      </c>
      <c r="AZ61" s="16" t="s">
        <v>922</v>
      </c>
      <c r="BA61" s="16" t="s">
        <v>902</v>
      </c>
      <c r="BB61" s="16" t="s">
        <v>905</v>
      </c>
      <c r="BC61" s="16" t="s">
        <v>1031</v>
      </c>
      <c r="BD61" s="38">
        <v>46289</v>
      </c>
      <c r="BE61" s="34"/>
      <c r="BF61" s="34"/>
      <c r="BG61" s="34"/>
      <c r="BH61" s="34"/>
      <c r="BI61" s="124"/>
      <c r="BJ61" s="40">
        <v>0</v>
      </c>
    </row>
    <row r="62" spans="1:62" ht="63" customHeight="1">
      <c r="A62" s="16" t="s">
        <v>346</v>
      </c>
      <c r="B62" s="16" t="s">
        <v>341</v>
      </c>
      <c r="C62" s="49" t="s">
        <v>347</v>
      </c>
      <c r="D62" s="16">
        <v>52</v>
      </c>
      <c r="E62" s="14" t="s">
        <v>61</v>
      </c>
      <c r="F62" s="49" t="s">
        <v>348</v>
      </c>
      <c r="G62" s="143" t="s">
        <v>349</v>
      </c>
      <c r="H62" s="133" t="s">
        <v>344</v>
      </c>
      <c r="I62" s="134">
        <v>46232</v>
      </c>
      <c r="J62" s="37">
        <v>46387</v>
      </c>
      <c r="K62" s="134">
        <v>46142</v>
      </c>
      <c r="L62" s="134">
        <v>46264</v>
      </c>
      <c r="M62" s="134">
        <v>46386</v>
      </c>
      <c r="N62" s="133" t="s">
        <v>65</v>
      </c>
      <c r="O62" s="133" t="s">
        <v>65</v>
      </c>
      <c r="P62" s="14" t="s">
        <v>200</v>
      </c>
      <c r="Q62" s="16" t="s">
        <v>123</v>
      </c>
      <c r="R62" s="14">
        <v>1</v>
      </c>
      <c r="S62" s="14"/>
      <c r="T62" s="14"/>
      <c r="U62" s="55" t="str">
        <f t="shared" si="28"/>
        <v/>
      </c>
      <c r="V62" s="55" t="str">
        <f t="shared" si="29"/>
        <v/>
      </c>
      <c r="W62" s="14" t="str">
        <f t="shared" si="30"/>
        <v/>
      </c>
      <c r="X62" s="14"/>
      <c r="Y62" s="14"/>
      <c r="Z62" s="14"/>
      <c r="AA62" s="14"/>
      <c r="AB62" s="14"/>
      <c r="AC62" s="55" t="str">
        <f t="shared" si="22"/>
        <v/>
      </c>
      <c r="AD62" s="55" t="str">
        <f t="shared" si="23"/>
        <v/>
      </c>
      <c r="AE62" s="28" t="str">
        <f t="shared" si="31"/>
        <v/>
      </c>
      <c r="AF62" s="14" t="str">
        <f t="shared" si="35"/>
        <v/>
      </c>
      <c r="AG62" s="14"/>
      <c r="AH62" s="14"/>
      <c r="AI62" s="16" t="s">
        <v>282</v>
      </c>
      <c r="AJ62" s="54">
        <v>0</v>
      </c>
      <c r="AK62" s="25" t="s">
        <v>762</v>
      </c>
      <c r="AL62" s="16" t="s">
        <v>763</v>
      </c>
      <c r="AM62" s="47">
        <v>46286</v>
      </c>
      <c r="AN62" s="48" t="str">
        <f t="shared" ref="AN62:AN120" si="36">IF(AJ62="","",IF(AJ62&gt;=1,"Cumplida",IF(AJ62&gt;0,"En ejecución","Pendiente")))</f>
        <v>Pendiente</v>
      </c>
      <c r="AO62" s="34"/>
      <c r="AP62" s="57"/>
      <c r="AQ62" s="35"/>
      <c r="AR62" s="34"/>
      <c r="AS62" s="34"/>
      <c r="AT62" s="34" t="str">
        <f t="shared" si="27"/>
        <v/>
      </c>
      <c r="AU62" s="49" t="s">
        <v>350</v>
      </c>
      <c r="AV62" s="49" t="s">
        <v>72</v>
      </c>
      <c r="AW62" s="125">
        <v>1</v>
      </c>
      <c r="AX62" s="54">
        <f t="shared" si="33"/>
        <v>0</v>
      </c>
      <c r="AY62" s="25" t="str">
        <f t="shared" si="34"/>
        <v>Pendiente</v>
      </c>
      <c r="AZ62" s="16" t="s">
        <v>922</v>
      </c>
      <c r="BA62" s="16" t="s">
        <v>902</v>
      </c>
      <c r="BB62" s="16" t="s">
        <v>905</v>
      </c>
      <c r="BC62" s="16" t="s">
        <v>1025</v>
      </c>
      <c r="BD62" s="38">
        <v>46289</v>
      </c>
      <c r="BE62" s="34"/>
      <c r="BF62" s="34"/>
      <c r="BG62" s="34"/>
      <c r="BH62" s="34"/>
      <c r="BI62" s="124"/>
      <c r="BJ62" s="40">
        <v>0</v>
      </c>
    </row>
    <row r="63" spans="1:62" ht="116" customHeight="1">
      <c r="A63" s="16" t="s">
        <v>351</v>
      </c>
      <c r="B63" s="16" t="s">
        <v>341</v>
      </c>
      <c r="C63" s="49" t="s">
        <v>352</v>
      </c>
      <c r="D63" s="16">
        <v>53</v>
      </c>
      <c r="E63" s="14" t="s">
        <v>61</v>
      </c>
      <c r="F63" s="49" t="s">
        <v>353</v>
      </c>
      <c r="G63" s="143" t="s">
        <v>354</v>
      </c>
      <c r="H63" s="133" t="s">
        <v>344</v>
      </c>
      <c r="I63" s="134">
        <v>46232</v>
      </c>
      <c r="J63" s="37">
        <v>46387</v>
      </c>
      <c r="K63" s="134">
        <v>46142</v>
      </c>
      <c r="L63" s="134">
        <v>46264</v>
      </c>
      <c r="M63" s="134">
        <v>46386</v>
      </c>
      <c r="N63" s="133" t="s">
        <v>65</v>
      </c>
      <c r="O63" s="133" t="s">
        <v>65</v>
      </c>
      <c r="P63" s="14" t="s">
        <v>122</v>
      </c>
      <c r="Q63" s="16" t="s">
        <v>969</v>
      </c>
      <c r="R63" s="14">
        <v>1</v>
      </c>
      <c r="S63" s="14"/>
      <c r="T63" s="14"/>
      <c r="U63" s="55" t="str">
        <f t="shared" si="28"/>
        <v/>
      </c>
      <c r="V63" s="55" t="str">
        <f t="shared" si="29"/>
        <v/>
      </c>
      <c r="W63" s="14" t="str">
        <f t="shared" si="30"/>
        <v/>
      </c>
      <c r="X63" s="14"/>
      <c r="Y63" s="14"/>
      <c r="Z63" s="14"/>
      <c r="AA63" s="14"/>
      <c r="AB63" s="14"/>
      <c r="AC63" s="55" t="str">
        <f t="shared" si="22"/>
        <v/>
      </c>
      <c r="AD63" s="55" t="str">
        <f t="shared" si="23"/>
        <v/>
      </c>
      <c r="AE63" s="28" t="str">
        <f t="shared" si="31"/>
        <v/>
      </c>
      <c r="AF63" s="14" t="str">
        <f t="shared" si="35"/>
        <v/>
      </c>
      <c r="AG63" s="14"/>
      <c r="AH63" s="14"/>
      <c r="AI63" s="16" t="s">
        <v>282</v>
      </c>
      <c r="AJ63" s="54">
        <v>0</v>
      </c>
      <c r="AK63" s="25" t="s">
        <v>762</v>
      </c>
      <c r="AL63" s="16" t="s">
        <v>763</v>
      </c>
      <c r="AM63" s="47">
        <v>46286</v>
      </c>
      <c r="AN63" s="48" t="str">
        <f t="shared" si="36"/>
        <v>Pendiente</v>
      </c>
      <c r="AO63" s="34"/>
      <c r="AP63" s="57"/>
      <c r="AQ63" s="35"/>
      <c r="AR63" s="34"/>
      <c r="AS63" s="34"/>
      <c r="AT63" s="34" t="str">
        <f t="shared" si="27"/>
        <v/>
      </c>
      <c r="AU63" s="49" t="s">
        <v>355</v>
      </c>
      <c r="AV63" s="49" t="s">
        <v>72</v>
      </c>
      <c r="AW63" s="125">
        <v>1</v>
      </c>
      <c r="AX63" s="54">
        <f t="shared" si="33"/>
        <v>0</v>
      </c>
      <c r="AY63" s="25" t="str">
        <f t="shared" si="34"/>
        <v>Pendiente</v>
      </c>
      <c r="AZ63" s="16" t="s">
        <v>922</v>
      </c>
      <c r="BA63" s="16" t="s">
        <v>902</v>
      </c>
      <c r="BB63" s="16" t="s">
        <v>905</v>
      </c>
      <c r="BC63" s="16" t="s">
        <v>1032</v>
      </c>
      <c r="BD63" s="38">
        <v>46289</v>
      </c>
      <c r="BE63" s="34"/>
      <c r="BF63" s="34"/>
      <c r="BG63" s="34"/>
      <c r="BH63" s="34"/>
      <c r="BI63" s="124"/>
      <c r="BJ63" s="40">
        <v>0</v>
      </c>
    </row>
    <row r="64" spans="1:62" ht="82" customHeight="1">
      <c r="A64" s="16" t="s">
        <v>356</v>
      </c>
      <c r="B64" s="16" t="s">
        <v>357</v>
      </c>
      <c r="C64" s="49" t="s">
        <v>358</v>
      </c>
      <c r="D64" s="16">
        <v>54</v>
      </c>
      <c r="E64" s="14" t="s">
        <v>61</v>
      </c>
      <c r="F64" s="143" t="s">
        <v>359</v>
      </c>
      <c r="G64" s="143" t="s">
        <v>360</v>
      </c>
      <c r="H64" s="133" t="s">
        <v>361</v>
      </c>
      <c r="I64" s="134">
        <v>46032</v>
      </c>
      <c r="J64" s="134">
        <v>46387</v>
      </c>
      <c r="K64" s="134">
        <v>46142</v>
      </c>
      <c r="L64" s="134">
        <v>46264</v>
      </c>
      <c r="M64" s="134">
        <v>46386</v>
      </c>
      <c r="N64" s="133" t="s">
        <v>65</v>
      </c>
      <c r="O64" s="133" t="s">
        <v>65</v>
      </c>
      <c r="P64" s="14"/>
      <c r="Q64" s="14"/>
      <c r="R64" s="14"/>
      <c r="S64" s="14"/>
      <c r="T64" s="14"/>
      <c r="U64" s="55" t="str">
        <f t="shared" si="28"/>
        <v/>
      </c>
      <c r="V64" s="55" t="str">
        <f t="shared" si="29"/>
        <v/>
      </c>
      <c r="W64" s="14" t="str">
        <f t="shared" si="30"/>
        <v/>
      </c>
      <c r="X64" s="28" t="str">
        <f t="shared" ref="X64:X68" si="37">IF(OR(V64="",V64=0,W64=""),"",MIN(IF($Q64="%",IF(W64&gt;1,W64/100,W64),W64)/IF($Q64="%",IF(V64&gt;1,V64/100,V64),V64),1))</f>
        <v/>
      </c>
      <c r="Y64" s="28" t="str">
        <f t="shared" ref="Y64:Y68" si="38">IF(OR($R64="",$R64=0,W64=""),"",MIN(IF($Q64="%",IF(W64&gt;1,W64/100,W64),W64)/IF($Q64="%",IF($R64&gt;1,$R64/100,$R64),$R64),1))</f>
        <v/>
      </c>
      <c r="Z64" s="14" t="str">
        <f t="shared" ref="Z64:Z68" si="39">IF(Y64="","",IF(Y64&gt;=1,"Cumplida",IF(Y64&gt;0,"En ejecución","Pendiente")))</f>
        <v/>
      </c>
      <c r="AA64" s="14"/>
      <c r="AB64" s="14"/>
      <c r="AC64" s="55" t="str">
        <f t="shared" si="22"/>
        <v/>
      </c>
      <c r="AD64" s="55" t="str">
        <f t="shared" si="23"/>
        <v/>
      </c>
      <c r="AE64" s="14" t="str">
        <f t="shared" si="31"/>
        <v/>
      </c>
      <c r="AF64" s="28" t="str">
        <f t="shared" ref="AF64:AF71" si="40">IF(OR(AD64="",AD64=0,AE64=""),"",MIN(IF($Q64="%",IF(AE64&gt;1,AE64/100,AE64),AE64)/IF($Q64="%",IF(AD64&gt;1,AD64/100,AD64),AD64),1))</f>
        <v/>
      </c>
      <c r="AG64" s="28" t="str">
        <f t="shared" ref="AG64:AG71" si="41">IF(AE64&lt;&gt;"",IF(OR($R64="",$R64=0),"",MIN(IF(Y64="",0,Y64)+(IF($Q64="%",IF(AE64&gt;1,AE64/100,AE64),AE64)/IF($Q64="%",IF($R64&gt;1,$R64/100,$R64),$R64)),1)),IF(Y64&lt;&gt;"",Y64,""))</f>
        <v/>
      </c>
      <c r="AH64" s="14" t="str">
        <f t="shared" ref="AH64:AH71" si="42">IF(AG64="","",IF(AG64&gt;=1,"Cumplida",IF(AG64&gt;0,"En ejecución","Pendiente")))</f>
        <v/>
      </c>
      <c r="AI64" s="16" t="s">
        <v>282</v>
      </c>
      <c r="AJ64" s="54">
        <v>0</v>
      </c>
      <c r="AK64" s="16" t="s">
        <v>762</v>
      </c>
      <c r="AL64" s="16" t="s">
        <v>763</v>
      </c>
      <c r="AM64" s="47">
        <v>46286</v>
      </c>
      <c r="AN64" s="48" t="str">
        <f t="shared" si="36"/>
        <v>Pendiente</v>
      </c>
      <c r="AO64" s="34"/>
      <c r="AP64" s="57"/>
      <c r="AQ64" s="34"/>
      <c r="AR64" s="34"/>
      <c r="AS64" s="34"/>
      <c r="AT64" s="34" t="str">
        <f t="shared" ref="AT64:AT120" si="43">IF(AP64="","",IF(AP64&gt;=1,"Cumplida",IF(AP64&gt;0,"En ejecución","Pendiente")))</f>
        <v/>
      </c>
      <c r="AU64" s="193" t="s">
        <v>362</v>
      </c>
      <c r="AV64" s="193" t="s">
        <v>72</v>
      </c>
      <c r="AW64" s="194">
        <v>1</v>
      </c>
      <c r="AX64" s="197">
        <f>IF((COUNT(AJ64,AP64)+COUNT(AJ65,AP65))=0,"",(MIN(SUM(AJ64,AP64),1)+MIN(SUM(AJ65,AP65),1))/2)</f>
        <v>0</v>
      </c>
      <c r="AY64" s="200" t="str">
        <f t="shared" si="34"/>
        <v>Pendiente</v>
      </c>
      <c r="AZ64" s="16" t="s">
        <v>979</v>
      </c>
      <c r="BA64" s="16" t="s">
        <v>901</v>
      </c>
      <c r="BB64" s="16" t="s">
        <v>905</v>
      </c>
      <c r="BC64" s="16" t="s">
        <v>1025</v>
      </c>
      <c r="BD64" s="38">
        <v>46289</v>
      </c>
      <c r="BE64" s="34"/>
      <c r="BF64" s="34"/>
      <c r="BG64" s="34"/>
      <c r="BH64" s="34"/>
      <c r="BI64" s="124"/>
      <c r="BJ64" s="40">
        <v>0</v>
      </c>
    </row>
    <row r="65" spans="1:62" ht="98" customHeight="1">
      <c r="A65" s="16" t="s">
        <v>356</v>
      </c>
      <c r="B65" s="16" t="s">
        <v>357</v>
      </c>
      <c r="C65" s="49" t="s">
        <v>358</v>
      </c>
      <c r="D65" s="16">
        <v>55</v>
      </c>
      <c r="E65" s="14" t="s">
        <v>92</v>
      </c>
      <c r="F65" s="143" t="s">
        <v>363</v>
      </c>
      <c r="G65" s="143" t="s">
        <v>364</v>
      </c>
      <c r="H65" s="133" t="s">
        <v>361</v>
      </c>
      <c r="I65" s="134">
        <v>46032</v>
      </c>
      <c r="J65" s="134">
        <v>46387</v>
      </c>
      <c r="K65" s="134">
        <v>46142</v>
      </c>
      <c r="L65" s="134">
        <v>46264</v>
      </c>
      <c r="M65" s="134">
        <v>46386</v>
      </c>
      <c r="N65" s="133" t="s">
        <v>65</v>
      </c>
      <c r="O65" s="133" t="s">
        <v>65</v>
      </c>
      <c r="P65" s="14"/>
      <c r="Q65" s="14"/>
      <c r="R65" s="14"/>
      <c r="S65" s="14"/>
      <c r="T65" s="14"/>
      <c r="U65" s="55" t="str">
        <f t="shared" si="28"/>
        <v/>
      </c>
      <c r="V65" s="55" t="str">
        <f t="shared" si="29"/>
        <v/>
      </c>
      <c r="W65" s="14" t="str">
        <f t="shared" si="30"/>
        <v/>
      </c>
      <c r="X65" s="28" t="str">
        <f t="shared" si="37"/>
        <v/>
      </c>
      <c r="Y65" s="28" t="str">
        <f t="shared" si="38"/>
        <v/>
      </c>
      <c r="Z65" s="14" t="str">
        <f t="shared" si="39"/>
        <v/>
      </c>
      <c r="AA65" s="14"/>
      <c r="AB65" s="14"/>
      <c r="AC65" s="55" t="str">
        <f t="shared" si="22"/>
        <v/>
      </c>
      <c r="AD65" s="55" t="str">
        <f t="shared" si="23"/>
        <v/>
      </c>
      <c r="AE65" s="14" t="str">
        <f t="shared" si="31"/>
        <v/>
      </c>
      <c r="AF65" s="28" t="str">
        <f t="shared" si="40"/>
        <v/>
      </c>
      <c r="AG65" s="28" t="str">
        <f t="shared" si="41"/>
        <v/>
      </c>
      <c r="AH65" s="14" t="str">
        <f t="shared" si="42"/>
        <v/>
      </c>
      <c r="AI65" s="16" t="s">
        <v>282</v>
      </c>
      <c r="AJ65" s="54">
        <v>0</v>
      </c>
      <c r="AK65" s="16" t="s">
        <v>762</v>
      </c>
      <c r="AL65" s="16" t="s">
        <v>763</v>
      </c>
      <c r="AM65" s="47">
        <v>46286</v>
      </c>
      <c r="AN65" s="48" t="str">
        <f t="shared" si="36"/>
        <v>Pendiente</v>
      </c>
      <c r="AO65" s="34"/>
      <c r="AP65" s="57"/>
      <c r="AQ65" s="34"/>
      <c r="AR65" s="34"/>
      <c r="AS65" s="34"/>
      <c r="AT65" s="34" t="str">
        <f t="shared" si="43"/>
        <v/>
      </c>
      <c r="AU65" s="193"/>
      <c r="AV65" s="193"/>
      <c r="AW65" s="195"/>
      <c r="AX65" s="199"/>
      <c r="AY65" s="202"/>
      <c r="AZ65" s="16" t="s">
        <v>979</v>
      </c>
      <c r="BA65" s="16" t="s">
        <v>901</v>
      </c>
      <c r="BB65" s="16" t="s">
        <v>905</v>
      </c>
      <c r="BC65" s="16" t="s">
        <v>1025</v>
      </c>
      <c r="BD65" s="38">
        <v>46289</v>
      </c>
      <c r="BE65" s="34"/>
      <c r="BF65" s="34"/>
      <c r="BG65" s="34"/>
      <c r="BH65" s="34"/>
      <c r="BI65" s="124"/>
      <c r="BJ65" s="40">
        <v>0</v>
      </c>
    </row>
    <row r="66" spans="1:62" ht="105" customHeight="1">
      <c r="A66" s="16" t="s">
        <v>365</v>
      </c>
      <c r="B66" s="16" t="s">
        <v>357</v>
      </c>
      <c r="C66" s="49" t="s">
        <v>366</v>
      </c>
      <c r="D66" s="16">
        <v>56</v>
      </c>
      <c r="E66" s="14" t="s">
        <v>61</v>
      </c>
      <c r="F66" s="143" t="s">
        <v>367</v>
      </c>
      <c r="G66" s="143" t="s">
        <v>368</v>
      </c>
      <c r="H66" s="133" t="s">
        <v>361</v>
      </c>
      <c r="I66" s="134">
        <v>46032</v>
      </c>
      <c r="J66" s="134">
        <v>46387</v>
      </c>
      <c r="K66" s="134">
        <v>46142</v>
      </c>
      <c r="L66" s="134">
        <v>46264</v>
      </c>
      <c r="M66" s="134">
        <v>46386</v>
      </c>
      <c r="N66" s="133" t="s">
        <v>65</v>
      </c>
      <c r="O66" s="133" t="s">
        <v>65</v>
      </c>
      <c r="P66" s="14"/>
      <c r="Q66" s="14"/>
      <c r="R66" s="14"/>
      <c r="S66" s="14"/>
      <c r="T66" s="14"/>
      <c r="U66" s="55" t="str">
        <f t="shared" si="28"/>
        <v/>
      </c>
      <c r="V66" s="55" t="str">
        <f t="shared" si="29"/>
        <v/>
      </c>
      <c r="W66" s="14" t="str">
        <f t="shared" si="30"/>
        <v/>
      </c>
      <c r="X66" s="28" t="str">
        <f t="shared" si="37"/>
        <v/>
      </c>
      <c r="Y66" s="28" t="str">
        <f t="shared" si="38"/>
        <v/>
      </c>
      <c r="Z66" s="14" t="str">
        <f t="shared" si="39"/>
        <v/>
      </c>
      <c r="AA66" s="14"/>
      <c r="AB66" s="14"/>
      <c r="AC66" s="55" t="str">
        <f t="shared" si="22"/>
        <v/>
      </c>
      <c r="AD66" s="55" t="str">
        <f t="shared" si="23"/>
        <v/>
      </c>
      <c r="AE66" s="14" t="str">
        <f t="shared" si="31"/>
        <v/>
      </c>
      <c r="AF66" s="28" t="str">
        <f t="shared" si="40"/>
        <v/>
      </c>
      <c r="AG66" s="28" t="str">
        <f t="shared" si="41"/>
        <v/>
      </c>
      <c r="AH66" s="14" t="str">
        <f t="shared" si="42"/>
        <v/>
      </c>
      <c r="AI66" s="16" t="s">
        <v>282</v>
      </c>
      <c r="AJ66" s="54">
        <v>0</v>
      </c>
      <c r="AK66" s="16" t="s">
        <v>762</v>
      </c>
      <c r="AL66" s="16" t="s">
        <v>763</v>
      </c>
      <c r="AM66" s="47">
        <v>46286</v>
      </c>
      <c r="AN66" s="48" t="str">
        <f t="shared" si="36"/>
        <v>Pendiente</v>
      </c>
      <c r="AO66" s="34"/>
      <c r="AP66" s="57"/>
      <c r="AQ66" s="34"/>
      <c r="AR66" s="34"/>
      <c r="AS66" s="34"/>
      <c r="AT66" s="34" t="str">
        <f t="shared" si="43"/>
        <v/>
      </c>
      <c r="AU66" s="193" t="s">
        <v>369</v>
      </c>
      <c r="AV66" s="193" t="s">
        <v>72</v>
      </c>
      <c r="AW66" s="194">
        <v>1</v>
      </c>
      <c r="AX66" s="197">
        <f>IF((COUNT(AJ66,AP66)+COUNT(AJ67,AP67)+COUNT(AJ68,AP68))=0,"",(MIN(SUM(AJ66,AP66),1)+MIN(SUM(AJ67,AP67),1)+MIN(SUM(AJ68,AP68),1))/3)</f>
        <v>0</v>
      </c>
      <c r="AY66" s="200" t="str">
        <f>IF(AX66="","Sin medición",IF(AX66&gt;=1,"Cumplido",IF(AX66&gt;0,"En ejecución","Pendiente")))</f>
        <v>Pendiente</v>
      </c>
      <c r="AZ66" s="16" t="s">
        <v>979</v>
      </c>
      <c r="BA66" s="16" t="s">
        <v>901</v>
      </c>
      <c r="BB66" s="16" t="s">
        <v>905</v>
      </c>
      <c r="BC66" s="16" t="s">
        <v>1025</v>
      </c>
      <c r="BD66" s="38">
        <v>46289</v>
      </c>
      <c r="BE66" s="34"/>
      <c r="BF66" s="34"/>
      <c r="BG66" s="34"/>
      <c r="BH66" s="34"/>
      <c r="BI66" s="124"/>
      <c r="BJ66" s="40">
        <v>0</v>
      </c>
    </row>
    <row r="67" spans="1:62" ht="113" customHeight="1">
      <c r="A67" s="16" t="s">
        <v>365</v>
      </c>
      <c r="B67" s="16" t="s">
        <v>357</v>
      </c>
      <c r="C67" s="49" t="s">
        <v>366</v>
      </c>
      <c r="D67" s="16">
        <v>57</v>
      </c>
      <c r="E67" s="14" t="s">
        <v>92</v>
      </c>
      <c r="F67" s="143" t="s">
        <v>370</v>
      </c>
      <c r="G67" s="143" t="s">
        <v>371</v>
      </c>
      <c r="H67" s="133" t="s">
        <v>361</v>
      </c>
      <c r="I67" s="134">
        <v>46032</v>
      </c>
      <c r="J67" s="134">
        <v>46387</v>
      </c>
      <c r="K67" s="134">
        <v>46142</v>
      </c>
      <c r="L67" s="134">
        <v>46264</v>
      </c>
      <c r="M67" s="134">
        <v>46386</v>
      </c>
      <c r="N67" s="133" t="s">
        <v>65</v>
      </c>
      <c r="O67" s="133" t="s">
        <v>65</v>
      </c>
      <c r="P67" s="14"/>
      <c r="Q67" s="14"/>
      <c r="R67" s="14"/>
      <c r="S67" s="14"/>
      <c r="T67" s="14"/>
      <c r="U67" s="55" t="str">
        <f t="shared" si="28"/>
        <v/>
      </c>
      <c r="V67" s="55" t="str">
        <f t="shared" si="29"/>
        <v/>
      </c>
      <c r="W67" s="14" t="str">
        <f t="shared" si="30"/>
        <v/>
      </c>
      <c r="X67" s="28" t="str">
        <f t="shared" si="37"/>
        <v/>
      </c>
      <c r="Y67" s="28" t="str">
        <f t="shared" si="38"/>
        <v/>
      </c>
      <c r="Z67" s="14" t="str">
        <f t="shared" si="39"/>
        <v/>
      </c>
      <c r="AA67" s="14"/>
      <c r="AB67" s="14"/>
      <c r="AC67" s="55" t="str">
        <f t="shared" si="22"/>
        <v/>
      </c>
      <c r="AD67" s="55" t="str">
        <f t="shared" si="23"/>
        <v/>
      </c>
      <c r="AE67" s="14" t="str">
        <f t="shared" si="31"/>
        <v/>
      </c>
      <c r="AF67" s="28" t="str">
        <f t="shared" si="40"/>
        <v/>
      </c>
      <c r="AG67" s="28" t="str">
        <f t="shared" si="41"/>
        <v/>
      </c>
      <c r="AH67" s="14" t="str">
        <f t="shared" si="42"/>
        <v/>
      </c>
      <c r="AI67" s="16" t="s">
        <v>282</v>
      </c>
      <c r="AJ67" s="54">
        <v>0</v>
      </c>
      <c r="AK67" s="16" t="s">
        <v>762</v>
      </c>
      <c r="AL67" s="16" t="s">
        <v>763</v>
      </c>
      <c r="AM67" s="47">
        <v>46286</v>
      </c>
      <c r="AN67" s="48" t="str">
        <f t="shared" si="36"/>
        <v>Pendiente</v>
      </c>
      <c r="AO67" s="34"/>
      <c r="AP67" s="57"/>
      <c r="AQ67" s="34"/>
      <c r="AR67" s="34"/>
      <c r="AS67" s="34"/>
      <c r="AT67" s="34" t="str">
        <f t="shared" si="43"/>
        <v/>
      </c>
      <c r="AU67" s="193"/>
      <c r="AV67" s="193"/>
      <c r="AW67" s="196"/>
      <c r="AX67" s="198"/>
      <c r="AY67" s="201"/>
      <c r="AZ67" s="16" t="s">
        <v>979</v>
      </c>
      <c r="BA67" s="16" t="s">
        <v>901</v>
      </c>
      <c r="BB67" s="16" t="s">
        <v>905</v>
      </c>
      <c r="BC67" s="16" t="s">
        <v>1025</v>
      </c>
      <c r="BD67" s="38">
        <v>46289</v>
      </c>
      <c r="BE67" s="34"/>
      <c r="BF67" s="34"/>
      <c r="BG67" s="34"/>
      <c r="BH67" s="34"/>
      <c r="BI67" s="124"/>
      <c r="BJ67" s="40">
        <v>0</v>
      </c>
    </row>
    <row r="68" spans="1:62" ht="109" customHeight="1">
      <c r="A68" s="16" t="s">
        <v>365</v>
      </c>
      <c r="B68" s="16" t="s">
        <v>357</v>
      </c>
      <c r="C68" s="49" t="s">
        <v>366</v>
      </c>
      <c r="D68" s="16">
        <v>58</v>
      </c>
      <c r="E68" s="14" t="s">
        <v>119</v>
      </c>
      <c r="F68" s="143" t="s">
        <v>372</v>
      </c>
      <c r="G68" s="143" t="s">
        <v>373</v>
      </c>
      <c r="H68" s="133" t="s">
        <v>361</v>
      </c>
      <c r="I68" s="134">
        <v>46032</v>
      </c>
      <c r="J68" s="134">
        <v>46387</v>
      </c>
      <c r="K68" s="134">
        <v>46142</v>
      </c>
      <c r="L68" s="134">
        <v>46264</v>
      </c>
      <c r="M68" s="134">
        <v>46386</v>
      </c>
      <c r="N68" s="133" t="s">
        <v>65</v>
      </c>
      <c r="O68" s="133" t="s">
        <v>65</v>
      </c>
      <c r="P68" s="14"/>
      <c r="Q68" s="14"/>
      <c r="R68" s="14"/>
      <c r="S68" s="14"/>
      <c r="T68" s="14"/>
      <c r="U68" s="55" t="str">
        <f t="shared" si="28"/>
        <v/>
      </c>
      <c r="V68" s="55" t="str">
        <f t="shared" si="29"/>
        <v/>
      </c>
      <c r="W68" s="14" t="str">
        <f t="shared" si="30"/>
        <v/>
      </c>
      <c r="X68" s="28" t="str">
        <f t="shared" si="37"/>
        <v/>
      </c>
      <c r="Y68" s="28" t="str">
        <f t="shared" si="38"/>
        <v/>
      </c>
      <c r="Z68" s="14" t="str">
        <f t="shared" si="39"/>
        <v/>
      </c>
      <c r="AA68" s="14"/>
      <c r="AB68" s="14"/>
      <c r="AC68" s="55" t="str">
        <f t="shared" si="22"/>
        <v/>
      </c>
      <c r="AD68" s="55" t="str">
        <f t="shared" si="23"/>
        <v/>
      </c>
      <c r="AE68" s="14" t="str">
        <f t="shared" si="31"/>
        <v/>
      </c>
      <c r="AF68" s="28" t="str">
        <f t="shared" si="40"/>
        <v/>
      </c>
      <c r="AG68" s="28" t="str">
        <f t="shared" si="41"/>
        <v/>
      </c>
      <c r="AH68" s="14" t="str">
        <f t="shared" si="42"/>
        <v/>
      </c>
      <c r="AI68" s="16" t="s">
        <v>282</v>
      </c>
      <c r="AJ68" s="54">
        <v>0</v>
      </c>
      <c r="AK68" s="16" t="s">
        <v>762</v>
      </c>
      <c r="AL68" s="16" t="s">
        <v>763</v>
      </c>
      <c r="AM68" s="47">
        <v>46286</v>
      </c>
      <c r="AN68" s="48" t="str">
        <f t="shared" si="36"/>
        <v>Pendiente</v>
      </c>
      <c r="AO68" s="34"/>
      <c r="AP68" s="57"/>
      <c r="AQ68" s="34"/>
      <c r="AR68" s="34"/>
      <c r="AS68" s="34"/>
      <c r="AT68" s="34" t="str">
        <f t="shared" si="43"/>
        <v/>
      </c>
      <c r="AU68" s="193"/>
      <c r="AV68" s="193"/>
      <c r="AW68" s="195"/>
      <c r="AX68" s="199"/>
      <c r="AY68" s="202"/>
      <c r="AZ68" s="16" t="s">
        <v>979</v>
      </c>
      <c r="BA68" s="16" t="s">
        <v>901</v>
      </c>
      <c r="BB68" s="16" t="s">
        <v>905</v>
      </c>
      <c r="BC68" s="16" t="s">
        <v>1025</v>
      </c>
      <c r="BD68" s="38">
        <v>46289</v>
      </c>
      <c r="BE68" s="34"/>
      <c r="BF68" s="34"/>
      <c r="BG68" s="34"/>
      <c r="BH68" s="34"/>
      <c r="BI68" s="124"/>
      <c r="BJ68" s="40">
        <v>0</v>
      </c>
    </row>
    <row r="69" spans="1:62" ht="121" customHeight="1">
      <c r="A69" s="16" t="s">
        <v>374</v>
      </c>
      <c r="B69" s="16" t="s">
        <v>375</v>
      </c>
      <c r="C69" s="49" t="s">
        <v>376</v>
      </c>
      <c r="D69" s="16">
        <v>59</v>
      </c>
      <c r="E69" s="14" t="s">
        <v>61</v>
      </c>
      <c r="F69" s="143" t="s">
        <v>377</v>
      </c>
      <c r="G69" s="133" t="s">
        <v>991</v>
      </c>
      <c r="H69" s="133" t="s">
        <v>378</v>
      </c>
      <c r="I69" s="134">
        <v>46032</v>
      </c>
      <c r="J69" s="134">
        <v>46387</v>
      </c>
      <c r="K69" s="134">
        <v>46142</v>
      </c>
      <c r="L69" s="134">
        <v>46264</v>
      </c>
      <c r="M69" s="134">
        <v>46386</v>
      </c>
      <c r="N69" s="133" t="s">
        <v>65</v>
      </c>
      <c r="O69" s="133" t="s">
        <v>65</v>
      </c>
      <c r="P69" s="14" t="s">
        <v>181</v>
      </c>
      <c r="Q69" s="14" t="s">
        <v>165</v>
      </c>
      <c r="R69" s="14">
        <v>4</v>
      </c>
      <c r="S69" s="14">
        <v>2</v>
      </c>
      <c r="T69" s="14">
        <v>2</v>
      </c>
      <c r="U69" s="55">
        <f t="shared" si="28"/>
        <v>1</v>
      </c>
      <c r="V69" s="55">
        <f t="shared" si="29"/>
        <v>0.5</v>
      </c>
      <c r="W69" s="14" t="str">
        <f t="shared" si="30"/>
        <v>En ejecución</v>
      </c>
      <c r="X69" s="25" t="s">
        <v>379</v>
      </c>
      <c r="Y69" s="28" t="s">
        <v>380</v>
      </c>
      <c r="Z69" s="38">
        <v>46273</v>
      </c>
      <c r="AA69" s="14">
        <v>2</v>
      </c>
      <c r="AB69" s="14"/>
      <c r="AC69" s="55" t="str">
        <f t="shared" si="22"/>
        <v/>
      </c>
      <c r="AD69" s="55">
        <f t="shared" si="23"/>
        <v>0.5</v>
      </c>
      <c r="AE69" s="14" t="str">
        <f t="shared" si="31"/>
        <v>En ejecución</v>
      </c>
      <c r="AF69" s="28" t="e">
        <f t="shared" si="40"/>
        <v>#VALUE!</v>
      </c>
      <c r="AG69" s="28" t="e">
        <f t="shared" si="41"/>
        <v>#VALUE!</v>
      </c>
      <c r="AH69" s="14" t="e">
        <f t="shared" si="42"/>
        <v>#VALUE!</v>
      </c>
      <c r="AI69" s="16" t="s">
        <v>70</v>
      </c>
      <c r="AJ69" s="54">
        <v>0.5</v>
      </c>
      <c r="AK69" s="16" t="s">
        <v>773</v>
      </c>
      <c r="AL69" s="16" t="s">
        <v>717</v>
      </c>
      <c r="AM69" s="47">
        <v>46286</v>
      </c>
      <c r="AN69" s="48" t="str">
        <f t="shared" si="36"/>
        <v>En ejecución</v>
      </c>
      <c r="AO69" s="34"/>
      <c r="AP69" s="57"/>
      <c r="AQ69" s="34"/>
      <c r="AR69" s="34"/>
      <c r="AS69" s="34"/>
      <c r="AT69" s="34" t="str">
        <f t="shared" si="43"/>
        <v/>
      </c>
      <c r="AU69" s="49" t="s">
        <v>381</v>
      </c>
      <c r="AV69" s="49" t="s">
        <v>72</v>
      </c>
      <c r="AW69" s="25">
        <v>1</v>
      </c>
      <c r="AX69" s="54">
        <f>IF((COUNT(AJ69,AP69))=0,"",(MIN(SUM(AJ69,AP69),1))/1)</f>
        <v>0.5</v>
      </c>
      <c r="AY69" s="16" t="str">
        <f>IF(AX69="","Sin medición",IF(AX69&gt;=1,"Cumplido",IF(AX69&gt;0,"En ejecución","Pendiente")))</f>
        <v>En ejecución</v>
      </c>
      <c r="AZ69" s="16" t="s">
        <v>992</v>
      </c>
      <c r="BA69" s="16" t="s">
        <v>900</v>
      </c>
      <c r="BB69" s="16" t="s">
        <v>903</v>
      </c>
      <c r="BC69" s="16" t="s">
        <v>993</v>
      </c>
      <c r="BD69" s="38">
        <v>46289</v>
      </c>
      <c r="BE69" s="34"/>
      <c r="BF69" s="34"/>
      <c r="BG69" s="34"/>
      <c r="BH69" s="34"/>
      <c r="BI69" s="124"/>
      <c r="BJ69" s="40">
        <v>0.25</v>
      </c>
    </row>
    <row r="70" spans="1:62" ht="112" customHeight="1">
      <c r="A70" s="16" t="s">
        <v>382</v>
      </c>
      <c r="B70" s="16" t="s">
        <v>375</v>
      </c>
      <c r="C70" s="49" t="s">
        <v>383</v>
      </c>
      <c r="D70" s="16">
        <v>60</v>
      </c>
      <c r="E70" s="14" t="s">
        <v>61</v>
      </c>
      <c r="F70" s="143" t="s">
        <v>384</v>
      </c>
      <c r="G70" s="143" t="s">
        <v>385</v>
      </c>
      <c r="H70" s="133" t="s">
        <v>378</v>
      </c>
      <c r="I70" s="134">
        <v>46032</v>
      </c>
      <c r="J70" s="134">
        <v>46387</v>
      </c>
      <c r="K70" s="134">
        <v>46142</v>
      </c>
      <c r="L70" s="134">
        <v>46264</v>
      </c>
      <c r="M70" s="134">
        <v>46386</v>
      </c>
      <c r="N70" s="133" t="s">
        <v>65</v>
      </c>
      <c r="O70" s="133" t="s">
        <v>65</v>
      </c>
      <c r="P70" s="14" t="s">
        <v>176</v>
      </c>
      <c r="Q70" s="14" t="s">
        <v>165</v>
      </c>
      <c r="R70" s="14">
        <v>2</v>
      </c>
      <c r="S70" s="14">
        <v>1</v>
      </c>
      <c r="T70" s="14">
        <v>1</v>
      </c>
      <c r="U70" s="55">
        <f t="shared" si="28"/>
        <v>1</v>
      </c>
      <c r="V70" s="55">
        <f t="shared" si="29"/>
        <v>0.5</v>
      </c>
      <c r="W70" s="14" t="str">
        <f t="shared" si="30"/>
        <v>En ejecución</v>
      </c>
      <c r="X70" s="25" t="s">
        <v>386</v>
      </c>
      <c r="Y70" s="25" t="s">
        <v>387</v>
      </c>
      <c r="Z70" s="38">
        <v>46273</v>
      </c>
      <c r="AA70" s="14">
        <v>1</v>
      </c>
      <c r="AB70" s="14"/>
      <c r="AC70" s="55" t="str">
        <f t="shared" si="22"/>
        <v/>
      </c>
      <c r="AD70" s="55">
        <f t="shared" si="23"/>
        <v>0.5</v>
      </c>
      <c r="AE70" s="14" t="str">
        <f t="shared" si="31"/>
        <v>En ejecución</v>
      </c>
      <c r="AF70" s="28" t="e">
        <f t="shared" si="40"/>
        <v>#VALUE!</v>
      </c>
      <c r="AG70" s="28" t="e">
        <f t="shared" si="41"/>
        <v>#VALUE!</v>
      </c>
      <c r="AH70" s="14" t="e">
        <f t="shared" si="42"/>
        <v>#VALUE!</v>
      </c>
      <c r="AI70" s="16" t="s">
        <v>70</v>
      </c>
      <c r="AJ70" s="54">
        <v>0.5</v>
      </c>
      <c r="AK70" s="16" t="s">
        <v>774</v>
      </c>
      <c r="AL70" s="16" t="s">
        <v>717</v>
      </c>
      <c r="AM70" s="47">
        <v>46286</v>
      </c>
      <c r="AN70" s="48" t="str">
        <f t="shared" si="36"/>
        <v>En ejecución</v>
      </c>
      <c r="AO70" s="34"/>
      <c r="AP70" s="57"/>
      <c r="AQ70" s="34"/>
      <c r="AR70" s="34"/>
      <c r="AS70" s="34"/>
      <c r="AT70" s="34" t="str">
        <f t="shared" si="43"/>
        <v/>
      </c>
      <c r="AU70" s="49" t="s">
        <v>388</v>
      </c>
      <c r="AV70" s="49" t="s">
        <v>72</v>
      </c>
      <c r="AW70" s="25">
        <v>1</v>
      </c>
      <c r="AX70" s="54">
        <f>IF((COUNT(AJ70,AP70))=0,"",(MIN(SUM(AJ70,AP70),1))/1)</f>
        <v>0.5</v>
      </c>
      <c r="AY70" s="16" t="str">
        <f>IF(AX70="","Sin medición",IF(AX70&gt;=1,"Cumplido",IF(AX70&gt;0,"En ejecución","Pendiente")))</f>
        <v>En ejecución</v>
      </c>
      <c r="AZ70" s="16" t="s">
        <v>994</v>
      </c>
      <c r="BA70" s="16" t="s">
        <v>692</v>
      </c>
      <c r="BB70" s="16" t="s">
        <v>690</v>
      </c>
      <c r="BC70" s="16" t="s">
        <v>995</v>
      </c>
      <c r="BD70" s="38">
        <v>46289</v>
      </c>
      <c r="BE70" s="34"/>
      <c r="BF70" s="34"/>
      <c r="BG70" s="34"/>
      <c r="BH70" s="34"/>
      <c r="BI70" s="124"/>
      <c r="BJ70" s="40">
        <v>0.5</v>
      </c>
    </row>
    <row r="71" spans="1:62" ht="158" customHeight="1">
      <c r="A71" s="16" t="s">
        <v>389</v>
      </c>
      <c r="B71" s="16" t="s">
        <v>375</v>
      </c>
      <c r="C71" s="49" t="s">
        <v>390</v>
      </c>
      <c r="D71" s="16">
        <v>61</v>
      </c>
      <c r="E71" s="14" t="s">
        <v>61</v>
      </c>
      <c r="F71" s="143" t="s">
        <v>391</v>
      </c>
      <c r="G71" s="143" t="s">
        <v>392</v>
      </c>
      <c r="H71" s="133" t="s">
        <v>378</v>
      </c>
      <c r="I71" s="134">
        <v>46032</v>
      </c>
      <c r="J71" s="134">
        <v>46387</v>
      </c>
      <c r="K71" s="134">
        <v>46142</v>
      </c>
      <c r="L71" s="134">
        <v>46264</v>
      </c>
      <c r="M71" s="134">
        <v>46386</v>
      </c>
      <c r="N71" s="133" t="s">
        <v>65</v>
      </c>
      <c r="O71" s="133" t="s">
        <v>65</v>
      </c>
      <c r="P71" s="14" t="s">
        <v>181</v>
      </c>
      <c r="Q71" s="14" t="s">
        <v>165</v>
      </c>
      <c r="R71" s="14">
        <v>4</v>
      </c>
      <c r="S71" s="14">
        <v>4</v>
      </c>
      <c r="T71" s="14">
        <v>4</v>
      </c>
      <c r="U71" s="55">
        <f t="shared" si="28"/>
        <v>1</v>
      </c>
      <c r="V71" s="55">
        <f t="shared" si="29"/>
        <v>1</v>
      </c>
      <c r="W71" s="14" t="str">
        <f t="shared" si="30"/>
        <v>Cumplida</v>
      </c>
      <c r="X71" s="25" t="s">
        <v>393</v>
      </c>
      <c r="Y71" s="25" t="s">
        <v>394</v>
      </c>
      <c r="Z71" s="38">
        <v>46273</v>
      </c>
      <c r="AA71" s="14"/>
      <c r="AB71" s="14"/>
      <c r="AC71" s="55" t="str">
        <f t="shared" si="22"/>
        <v/>
      </c>
      <c r="AD71" s="55">
        <f t="shared" si="23"/>
        <v>1</v>
      </c>
      <c r="AE71" s="14" t="str">
        <f t="shared" si="31"/>
        <v>Cumplida</v>
      </c>
      <c r="AF71" s="28" t="e">
        <f t="shared" si="40"/>
        <v>#VALUE!</v>
      </c>
      <c r="AG71" s="28" t="e">
        <f t="shared" si="41"/>
        <v>#VALUE!</v>
      </c>
      <c r="AH71" s="14" t="e">
        <f t="shared" si="42"/>
        <v>#VALUE!</v>
      </c>
      <c r="AI71" s="16" t="s">
        <v>70</v>
      </c>
      <c r="AJ71" s="54">
        <v>1</v>
      </c>
      <c r="AK71" s="16" t="s">
        <v>775</v>
      </c>
      <c r="AL71" s="16" t="s">
        <v>714</v>
      </c>
      <c r="AM71" s="47">
        <v>46286</v>
      </c>
      <c r="AN71" s="48" t="str">
        <f t="shared" si="36"/>
        <v>Cumplida</v>
      </c>
      <c r="AO71" s="34"/>
      <c r="AP71" s="57"/>
      <c r="AQ71" s="34"/>
      <c r="AR71" s="34"/>
      <c r="AS71" s="34"/>
      <c r="AT71" s="34" t="str">
        <f t="shared" si="43"/>
        <v/>
      </c>
      <c r="AU71" s="49" t="s">
        <v>395</v>
      </c>
      <c r="AV71" s="49" t="s">
        <v>72</v>
      </c>
      <c r="AW71" s="25">
        <v>1</v>
      </c>
      <c r="AX71" s="54">
        <f>IF((COUNT(AJ71,AP71))=0,"",(MIN(SUM(AJ71,AP71),1))/1)</f>
        <v>1</v>
      </c>
      <c r="AY71" s="16" t="str">
        <f>IF(AX71="","Sin medición",IF(AX71&gt;=1,"Cumplido",IF(AX71&gt;0,"En ejecución","Pendiente")))</f>
        <v>Cumplido</v>
      </c>
      <c r="AZ71" s="16" t="s">
        <v>1033</v>
      </c>
      <c r="BA71" s="16" t="s">
        <v>900</v>
      </c>
      <c r="BB71" s="16" t="s">
        <v>903</v>
      </c>
      <c r="BC71" s="16" t="s">
        <v>1034</v>
      </c>
      <c r="BD71" s="38">
        <v>46289</v>
      </c>
      <c r="BE71" s="34"/>
      <c r="BF71" s="34"/>
      <c r="BG71" s="34"/>
      <c r="BH71" s="34"/>
      <c r="BI71" s="124"/>
      <c r="BJ71" s="40">
        <v>0.25</v>
      </c>
    </row>
    <row r="72" spans="1:62" ht="82" customHeight="1">
      <c r="A72" s="16" t="s">
        <v>396</v>
      </c>
      <c r="B72" s="16" t="s">
        <v>397</v>
      </c>
      <c r="C72" s="49" t="s">
        <v>398</v>
      </c>
      <c r="D72" s="16">
        <v>62</v>
      </c>
      <c r="E72" s="14" t="s">
        <v>61</v>
      </c>
      <c r="F72" s="143" t="s">
        <v>399</v>
      </c>
      <c r="G72" s="49" t="s">
        <v>400</v>
      </c>
      <c r="H72" s="133" t="s">
        <v>401</v>
      </c>
      <c r="I72" s="134">
        <v>46032</v>
      </c>
      <c r="J72" s="134">
        <v>46387</v>
      </c>
      <c r="K72" s="134">
        <v>46142</v>
      </c>
      <c r="L72" s="134">
        <v>46264</v>
      </c>
      <c r="M72" s="134">
        <v>46386</v>
      </c>
      <c r="N72" s="133" t="s">
        <v>65</v>
      </c>
      <c r="O72" s="133" t="s">
        <v>65</v>
      </c>
      <c r="P72" s="14" t="s">
        <v>402</v>
      </c>
      <c r="Q72" s="14" t="s">
        <v>403</v>
      </c>
      <c r="R72" s="14">
        <v>1</v>
      </c>
      <c r="S72" s="14"/>
      <c r="T72" s="14"/>
      <c r="U72" s="55" t="str">
        <f t="shared" si="28"/>
        <v/>
      </c>
      <c r="V72" s="55" t="str">
        <f t="shared" si="29"/>
        <v/>
      </c>
      <c r="W72" s="14" t="str">
        <f t="shared" si="30"/>
        <v/>
      </c>
      <c r="X72" s="16" t="s">
        <v>404</v>
      </c>
      <c r="Y72" s="14"/>
      <c r="Z72" s="14"/>
      <c r="AA72" s="14"/>
      <c r="AB72" s="14"/>
      <c r="AC72" s="55" t="str">
        <f t="shared" ref="AC72:AC88" si="44">IF(OR(AA72="",AA72=0,AB72=""),"",MIN(AB72/AA72,1))</f>
        <v/>
      </c>
      <c r="AD72" s="55" t="str">
        <f t="shared" ref="AD72:AD88" si="45">IF(AB72&lt;&gt;"",IF(OR(R72="",R72=0),"",MIN(IF(V72="",0,V72)+(AB72/R72),1)),IF(V72&lt;&gt;"",V72,""))</f>
        <v/>
      </c>
      <c r="AE72" s="14" t="str">
        <f t="shared" ref="AE72:AE109" si="46">IF(AD72="","",IF(AD72&gt;=1,"Cumplida",IF(AD72&gt;0,"En ejecución","Pendiente")))</f>
        <v/>
      </c>
      <c r="AF72" s="14"/>
      <c r="AG72" s="14"/>
      <c r="AH72" s="14"/>
      <c r="AI72" s="16" t="s">
        <v>96</v>
      </c>
      <c r="AJ72" s="54"/>
      <c r="AK72" s="16" t="s">
        <v>776</v>
      </c>
      <c r="AL72" s="16" t="s">
        <v>767</v>
      </c>
      <c r="AM72" s="43">
        <v>46286</v>
      </c>
      <c r="AN72" s="48" t="str">
        <f t="shared" si="36"/>
        <v/>
      </c>
      <c r="AO72" s="34"/>
      <c r="AP72" s="57"/>
      <c r="AQ72" s="34"/>
      <c r="AR72" s="34"/>
      <c r="AS72" s="34"/>
      <c r="AT72" s="34" t="str">
        <f t="shared" si="43"/>
        <v/>
      </c>
      <c r="AU72" s="193" t="s">
        <v>405</v>
      </c>
      <c r="AV72" s="193" t="s">
        <v>72</v>
      </c>
      <c r="AW72" s="194">
        <v>1</v>
      </c>
      <c r="AX72" s="197" t="str">
        <f>IF((COUNT(AJ72,AP72)+COUNT(AJ73,AP73)+COUNT(AJ74,AP74))=0,"",(MIN(SUM(AJ72,AP72),1)+MIN(SUM(AJ73,AP73),1)+MIN(SUM(AJ74,AP74),1))/3)</f>
        <v/>
      </c>
      <c r="AY72" s="200" t="str">
        <f>IF(AX72="","Sin medición",IF(AX72&gt;=1,"Cumplido",IF(AX72&gt;0,"En ejecución","Pendiente")))</f>
        <v>Sin medición</v>
      </c>
      <c r="AZ72" s="16" t="s">
        <v>1035</v>
      </c>
      <c r="BA72" s="14" t="s">
        <v>902</v>
      </c>
      <c r="BB72" s="16" t="s">
        <v>905</v>
      </c>
      <c r="BC72" s="44" t="s">
        <v>1036</v>
      </c>
      <c r="BD72" s="128">
        <v>46289</v>
      </c>
      <c r="BE72" s="34"/>
      <c r="BF72" s="34"/>
      <c r="BG72" s="34"/>
      <c r="BH72" s="34"/>
      <c r="BI72" s="124"/>
      <c r="BJ72" s="40">
        <v>0</v>
      </c>
    </row>
    <row r="73" spans="1:62" ht="73" customHeight="1">
      <c r="A73" s="16" t="s">
        <v>396</v>
      </c>
      <c r="B73" s="16" t="s">
        <v>397</v>
      </c>
      <c r="C73" s="49" t="s">
        <v>398</v>
      </c>
      <c r="D73" s="16">
        <v>63</v>
      </c>
      <c r="E73" s="14" t="s">
        <v>92</v>
      </c>
      <c r="F73" s="143" t="s">
        <v>406</v>
      </c>
      <c r="G73" s="49" t="s">
        <v>407</v>
      </c>
      <c r="H73" s="133" t="s">
        <v>401</v>
      </c>
      <c r="I73" s="134">
        <v>46032</v>
      </c>
      <c r="J73" s="134">
        <v>46387</v>
      </c>
      <c r="K73" s="134">
        <v>46142</v>
      </c>
      <c r="L73" s="134">
        <v>46264</v>
      </c>
      <c r="M73" s="134">
        <v>46386</v>
      </c>
      <c r="N73" s="133" t="s">
        <v>65</v>
      </c>
      <c r="O73" s="133" t="s">
        <v>65</v>
      </c>
      <c r="P73" s="14" t="s">
        <v>402</v>
      </c>
      <c r="Q73" s="14" t="s">
        <v>403</v>
      </c>
      <c r="R73" s="14">
        <v>1</v>
      </c>
      <c r="S73" s="14"/>
      <c r="T73" s="14"/>
      <c r="U73" s="55" t="str">
        <f t="shared" si="28"/>
        <v/>
      </c>
      <c r="V73" s="55" t="str">
        <f t="shared" si="29"/>
        <v/>
      </c>
      <c r="W73" s="14" t="str">
        <f t="shared" si="30"/>
        <v/>
      </c>
      <c r="X73" s="16" t="s">
        <v>404</v>
      </c>
      <c r="Y73" s="14"/>
      <c r="Z73" s="14"/>
      <c r="AA73" s="14"/>
      <c r="AB73" s="14"/>
      <c r="AC73" s="55" t="str">
        <f t="shared" si="44"/>
        <v/>
      </c>
      <c r="AD73" s="55" t="str">
        <f t="shared" si="45"/>
        <v/>
      </c>
      <c r="AE73" s="14" t="str">
        <f t="shared" si="46"/>
        <v/>
      </c>
      <c r="AF73" s="14"/>
      <c r="AG73" s="14"/>
      <c r="AH73" s="14"/>
      <c r="AI73" s="16" t="s">
        <v>96</v>
      </c>
      <c r="AJ73" s="54"/>
      <c r="AK73" s="16" t="s">
        <v>776</v>
      </c>
      <c r="AL73" s="16" t="s">
        <v>767</v>
      </c>
      <c r="AM73" s="43">
        <v>46286</v>
      </c>
      <c r="AN73" s="48" t="str">
        <f t="shared" si="36"/>
        <v/>
      </c>
      <c r="AO73" s="34"/>
      <c r="AP73" s="57"/>
      <c r="AQ73" s="34"/>
      <c r="AR73" s="34"/>
      <c r="AS73" s="34"/>
      <c r="AT73" s="34" t="str">
        <f t="shared" si="43"/>
        <v/>
      </c>
      <c r="AU73" s="193"/>
      <c r="AV73" s="193"/>
      <c r="AW73" s="196"/>
      <c r="AX73" s="198"/>
      <c r="AY73" s="201"/>
      <c r="AZ73" s="16" t="s">
        <v>1035</v>
      </c>
      <c r="BA73" s="14" t="s">
        <v>902</v>
      </c>
      <c r="BB73" s="16" t="s">
        <v>905</v>
      </c>
      <c r="BC73" s="44" t="s">
        <v>1036</v>
      </c>
      <c r="BD73" s="128">
        <v>46289</v>
      </c>
      <c r="BE73" s="34"/>
      <c r="BF73" s="34"/>
      <c r="BG73" s="34"/>
      <c r="BH73" s="34"/>
      <c r="BI73" s="124"/>
      <c r="BJ73" s="40">
        <v>0</v>
      </c>
    </row>
    <row r="74" spans="1:62" ht="70" customHeight="1">
      <c r="A74" s="16" t="s">
        <v>396</v>
      </c>
      <c r="B74" s="16" t="s">
        <v>397</v>
      </c>
      <c r="C74" s="49" t="s">
        <v>398</v>
      </c>
      <c r="D74" s="16">
        <v>64</v>
      </c>
      <c r="E74" s="14" t="s">
        <v>119</v>
      </c>
      <c r="F74" s="143" t="s">
        <v>408</v>
      </c>
      <c r="G74" s="49" t="s">
        <v>409</v>
      </c>
      <c r="H74" s="133" t="s">
        <v>401</v>
      </c>
      <c r="I74" s="134">
        <v>46032</v>
      </c>
      <c r="J74" s="134">
        <v>46387</v>
      </c>
      <c r="K74" s="134">
        <v>46142</v>
      </c>
      <c r="L74" s="134">
        <v>46264</v>
      </c>
      <c r="M74" s="134">
        <v>46386</v>
      </c>
      <c r="N74" s="133" t="s">
        <v>65</v>
      </c>
      <c r="O74" s="133" t="s">
        <v>65</v>
      </c>
      <c r="P74" s="14" t="s">
        <v>402</v>
      </c>
      <c r="Q74" s="14" t="s">
        <v>403</v>
      </c>
      <c r="R74" s="14">
        <v>1</v>
      </c>
      <c r="S74" s="14"/>
      <c r="T74" s="14"/>
      <c r="U74" s="55" t="str">
        <f t="shared" si="28"/>
        <v/>
      </c>
      <c r="V74" s="55" t="str">
        <f t="shared" si="29"/>
        <v/>
      </c>
      <c r="W74" s="14" t="str">
        <f t="shared" si="30"/>
        <v/>
      </c>
      <c r="X74" s="16" t="s">
        <v>404</v>
      </c>
      <c r="Y74" s="14"/>
      <c r="Z74" s="14"/>
      <c r="AA74" s="14"/>
      <c r="AB74" s="14"/>
      <c r="AC74" s="55" t="str">
        <f t="shared" si="44"/>
        <v/>
      </c>
      <c r="AD74" s="55" t="str">
        <f t="shared" si="45"/>
        <v/>
      </c>
      <c r="AE74" s="14" t="str">
        <f t="shared" si="46"/>
        <v/>
      </c>
      <c r="AF74" s="14"/>
      <c r="AG74" s="14"/>
      <c r="AH74" s="14"/>
      <c r="AI74" s="16" t="s">
        <v>96</v>
      </c>
      <c r="AJ74" s="54"/>
      <c r="AK74" s="16" t="s">
        <v>776</v>
      </c>
      <c r="AL74" s="16" t="s">
        <v>767</v>
      </c>
      <c r="AM74" s="43">
        <v>46286</v>
      </c>
      <c r="AN74" s="48" t="str">
        <f t="shared" si="36"/>
        <v/>
      </c>
      <c r="AO74" s="34"/>
      <c r="AP74" s="57"/>
      <c r="AQ74" s="34"/>
      <c r="AR74" s="34"/>
      <c r="AS74" s="34"/>
      <c r="AT74" s="34" t="str">
        <f t="shared" si="43"/>
        <v/>
      </c>
      <c r="AU74" s="193"/>
      <c r="AV74" s="193"/>
      <c r="AW74" s="195"/>
      <c r="AX74" s="199"/>
      <c r="AY74" s="202"/>
      <c r="AZ74" s="16" t="s">
        <v>1035</v>
      </c>
      <c r="BA74" s="14" t="s">
        <v>902</v>
      </c>
      <c r="BB74" s="16" t="s">
        <v>905</v>
      </c>
      <c r="BC74" s="44" t="s">
        <v>1036</v>
      </c>
      <c r="BD74" s="128">
        <v>46289</v>
      </c>
      <c r="BE74" s="34"/>
      <c r="BF74" s="34"/>
      <c r="BG74" s="34"/>
      <c r="BH74" s="34"/>
      <c r="BI74" s="124"/>
      <c r="BJ74" s="40">
        <v>0</v>
      </c>
    </row>
    <row r="75" spans="1:62" ht="73" customHeight="1">
      <c r="A75" s="16" t="s">
        <v>410</v>
      </c>
      <c r="B75" s="16" t="s">
        <v>397</v>
      </c>
      <c r="C75" s="49" t="s">
        <v>411</v>
      </c>
      <c r="D75" s="16">
        <v>65</v>
      </c>
      <c r="E75" s="14" t="s">
        <v>61</v>
      </c>
      <c r="F75" s="143" t="s">
        <v>412</v>
      </c>
      <c r="G75" s="49" t="s">
        <v>413</v>
      </c>
      <c r="H75" s="133" t="s">
        <v>414</v>
      </c>
      <c r="I75" s="134">
        <v>46032</v>
      </c>
      <c r="J75" s="134">
        <v>46387</v>
      </c>
      <c r="K75" s="134">
        <v>46142</v>
      </c>
      <c r="L75" s="134">
        <v>46264</v>
      </c>
      <c r="M75" s="134">
        <v>46386</v>
      </c>
      <c r="N75" s="133" t="s">
        <v>65</v>
      </c>
      <c r="O75" s="133" t="s">
        <v>65</v>
      </c>
      <c r="P75" s="14" t="s">
        <v>402</v>
      </c>
      <c r="Q75" s="14" t="s">
        <v>403</v>
      </c>
      <c r="R75" s="14">
        <v>1</v>
      </c>
      <c r="S75" s="14"/>
      <c r="T75" s="14"/>
      <c r="U75" s="55" t="str">
        <f t="shared" si="28"/>
        <v/>
      </c>
      <c r="V75" s="55" t="str">
        <f t="shared" si="29"/>
        <v/>
      </c>
      <c r="W75" s="14" t="str">
        <f t="shared" si="30"/>
        <v/>
      </c>
      <c r="X75" s="16" t="s">
        <v>404</v>
      </c>
      <c r="Y75" s="14"/>
      <c r="Z75" s="14"/>
      <c r="AA75" s="14"/>
      <c r="AB75" s="14"/>
      <c r="AC75" s="55" t="str">
        <f t="shared" si="44"/>
        <v/>
      </c>
      <c r="AD75" s="55" t="str">
        <f t="shared" si="45"/>
        <v/>
      </c>
      <c r="AE75" s="14" t="str">
        <f t="shared" si="46"/>
        <v/>
      </c>
      <c r="AF75" s="14"/>
      <c r="AG75" s="14"/>
      <c r="AH75" s="14"/>
      <c r="AI75" s="16" t="s">
        <v>96</v>
      </c>
      <c r="AJ75" s="54"/>
      <c r="AK75" s="16" t="s">
        <v>776</v>
      </c>
      <c r="AL75" s="16" t="s">
        <v>767</v>
      </c>
      <c r="AM75" s="43">
        <v>46286</v>
      </c>
      <c r="AN75" s="48" t="str">
        <f t="shared" si="36"/>
        <v/>
      </c>
      <c r="AO75" s="34"/>
      <c r="AP75" s="57"/>
      <c r="AQ75" s="34"/>
      <c r="AR75" s="34"/>
      <c r="AS75" s="34"/>
      <c r="AT75" s="34" t="str">
        <f t="shared" si="43"/>
        <v/>
      </c>
      <c r="AU75" s="193" t="s">
        <v>415</v>
      </c>
      <c r="AV75" s="193" t="s">
        <v>72</v>
      </c>
      <c r="AW75" s="194">
        <v>1</v>
      </c>
      <c r="AX75" s="197" t="str">
        <f>IF((COUNT(AJ75,AP75)+COUNT(AJ76,AP76)+COUNT(AJ77,AP77))=0,"",(MIN(SUM(AJ75,AP75),1)+MIN(SUM(AJ76,AP76),1)+MIN(SUM(AJ77,AP77),1))/3)</f>
        <v/>
      </c>
      <c r="AY75" s="200" t="str">
        <f>IF(AX75="","Sin medición",IF(AX75&gt;=1,"Cumplido",IF(AX75&gt;0,"En ejecución","Pendiente")))</f>
        <v>Sin medición</v>
      </c>
      <c r="AZ75" s="16" t="s">
        <v>1035</v>
      </c>
      <c r="BA75" s="14" t="s">
        <v>902</v>
      </c>
      <c r="BB75" s="16" t="s">
        <v>905</v>
      </c>
      <c r="BC75" s="44" t="s">
        <v>1037</v>
      </c>
      <c r="BD75" s="128">
        <v>46289</v>
      </c>
      <c r="BE75" s="34"/>
      <c r="BF75" s="34"/>
      <c r="BG75" s="34"/>
      <c r="BH75" s="34"/>
      <c r="BI75" s="124"/>
      <c r="BJ75" s="40">
        <v>0</v>
      </c>
    </row>
    <row r="76" spans="1:62" ht="131" customHeight="1">
      <c r="A76" s="14" t="s">
        <v>410</v>
      </c>
      <c r="B76" s="16" t="s">
        <v>397</v>
      </c>
      <c r="C76" s="49" t="s">
        <v>411</v>
      </c>
      <c r="D76" s="16">
        <v>66</v>
      </c>
      <c r="E76" s="14" t="s">
        <v>92</v>
      </c>
      <c r="F76" s="143" t="s">
        <v>416</v>
      </c>
      <c r="G76" s="49" t="s">
        <v>417</v>
      </c>
      <c r="H76" s="133" t="s">
        <v>414</v>
      </c>
      <c r="I76" s="134">
        <v>46419</v>
      </c>
      <c r="J76" s="134">
        <v>46762</v>
      </c>
      <c r="K76" s="134"/>
      <c r="L76" s="134"/>
      <c r="M76" s="134"/>
      <c r="N76" s="133"/>
      <c r="O76" s="133"/>
      <c r="P76" s="14" t="s">
        <v>402</v>
      </c>
      <c r="Q76" s="14" t="s">
        <v>403</v>
      </c>
      <c r="R76" s="14">
        <v>1</v>
      </c>
      <c r="S76" s="14"/>
      <c r="T76" s="14"/>
      <c r="U76" s="55" t="str">
        <f t="shared" si="28"/>
        <v/>
      </c>
      <c r="V76" s="55" t="str">
        <f t="shared" si="29"/>
        <v/>
      </c>
      <c r="W76" s="14" t="str">
        <f t="shared" si="30"/>
        <v/>
      </c>
      <c r="X76" s="16" t="s">
        <v>898</v>
      </c>
      <c r="Y76" s="14"/>
      <c r="Z76" s="14"/>
      <c r="AA76" s="14"/>
      <c r="AB76" s="14"/>
      <c r="AC76" s="55" t="str">
        <f t="shared" si="44"/>
        <v/>
      </c>
      <c r="AD76" s="55" t="str">
        <f t="shared" si="45"/>
        <v/>
      </c>
      <c r="AE76" s="14" t="str">
        <f t="shared" si="46"/>
        <v/>
      </c>
      <c r="AF76" s="14"/>
      <c r="AG76" s="14"/>
      <c r="AH76" s="14"/>
      <c r="AI76" s="16" t="s">
        <v>96</v>
      </c>
      <c r="AJ76" s="54"/>
      <c r="AK76" s="16" t="s">
        <v>777</v>
      </c>
      <c r="AL76" s="16" t="s">
        <v>767</v>
      </c>
      <c r="AM76" s="43">
        <v>46286</v>
      </c>
      <c r="AN76" s="48" t="str">
        <f t="shared" si="36"/>
        <v/>
      </c>
      <c r="AO76" s="34"/>
      <c r="AP76" s="57"/>
      <c r="AQ76" s="34"/>
      <c r="AR76" s="34"/>
      <c r="AS76" s="34"/>
      <c r="AT76" s="34" t="str">
        <f t="shared" si="43"/>
        <v/>
      </c>
      <c r="AU76" s="193"/>
      <c r="AV76" s="193"/>
      <c r="AW76" s="196"/>
      <c r="AX76" s="198"/>
      <c r="AY76" s="201"/>
      <c r="AZ76" s="16" t="s">
        <v>1035</v>
      </c>
      <c r="BA76" s="14" t="s">
        <v>902</v>
      </c>
      <c r="BB76" s="16" t="s">
        <v>905</v>
      </c>
      <c r="BC76" s="44" t="s">
        <v>1038</v>
      </c>
      <c r="BD76" s="128">
        <v>46289</v>
      </c>
      <c r="BE76" s="34"/>
      <c r="BF76" s="34"/>
      <c r="BG76" s="34"/>
      <c r="BH76" s="34"/>
      <c r="BI76" s="124"/>
      <c r="BJ76" s="40">
        <v>0</v>
      </c>
    </row>
    <row r="77" spans="1:62" ht="80" customHeight="1">
      <c r="A77" s="14" t="s">
        <v>410</v>
      </c>
      <c r="B77" s="16" t="s">
        <v>397</v>
      </c>
      <c r="C77" s="22" t="s">
        <v>411</v>
      </c>
      <c r="D77" s="16">
        <v>67</v>
      </c>
      <c r="E77" s="14" t="s">
        <v>119</v>
      </c>
      <c r="F77" s="143" t="s">
        <v>418</v>
      </c>
      <c r="G77" s="49" t="s">
        <v>419</v>
      </c>
      <c r="H77" s="133" t="s">
        <v>414</v>
      </c>
      <c r="I77" s="134">
        <v>46419</v>
      </c>
      <c r="J77" s="134">
        <v>46762</v>
      </c>
      <c r="K77" s="134"/>
      <c r="L77" s="134"/>
      <c r="M77" s="134"/>
      <c r="N77" s="133"/>
      <c r="O77" s="133"/>
      <c r="P77" s="14" t="s">
        <v>420</v>
      </c>
      <c r="Q77" s="14" t="s">
        <v>403</v>
      </c>
      <c r="R77" s="14">
        <v>12</v>
      </c>
      <c r="S77" s="14"/>
      <c r="T77" s="14"/>
      <c r="U77" s="55" t="str">
        <f t="shared" si="28"/>
        <v/>
      </c>
      <c r="V77" s="55" t="str">
        <f t="shared" si="29"/>
        <v/>
      </c>
      <c r="W77" s="14" t="str">
        <f t="shared" si="30"/>
        <v/>
      </c>
      <c r="X77" s="16" t="s">
        <v>898</v>
      </c>
      <c r="Y77" s="14"/>
      <c r="Z77" s="14"/>
      <c r="AA77" s="14"/>
      <c r="AB77" s="14"/>
      <c r="AC77" s="55" t="str">
        <f t="shared" si="44"/>
        <v/>
      </c>
      <c r="AD77" s="55" t="str">
        <f t="shared" si="45"/>
        <v/>
      </c>
      <c r="AE77" s="14" t="str">
        <f t="shared" si="46"/>
        <v/>
      </c>
      <c r="AF77" s="14"/>
      <c r="AG77" s="14"/>
      <c r="AH77" s="14"/>
      <c r="AI77" s="16" t="s">
        <v>96</v>
      </c>
      <c r="AJ77" s="54"/>
      <c r="AK77" s="16" t="s">
        <v>777</v>
      </c>
      <c r="AL77" s="16" t="s">
        <v>767</v>
      </c>
      <c r="AM77" s="43">
        <v>46286</v>
      </c>
      <c r="AN77" s="48" t="str">
        <f t="shared" si="36"/>
        <v/>
      </c>
      <c r="AO77" s="34"/>
      <c r="AP77" s="57"/>
      <c r="AQ77" s="34"/>
      <c r="AR77" s="34"/>
      <c r="AS77" s="34"/>
      <c r="AT77" s="34" t="str">
        <f t="shared" si="43"/>
        <v/>
      </c>
      <c r="AU77" s="193"/>
      <c r="AV77" s="193"/>
      <c r="AW77" s="195"/>
      <c r="AX77" s="199"/>
      <c r="AY77" s="202"/>
      <c r="AZ77" s="16" t="s">
        <v>1035</v>
      </c>
      <c r="BA77" s="14" t="s">
        <v>902</v>
      </c>
      <c r="BB77" s="16" t="s">
        <v>905</v>
      </c>
      <c r="BC77" s="44" t="s">
        <v>1039</v>
      </c>
      <c r="BD77" s="128">
        <v>46289</v>
      </c>
      <c r="BE77" s="34"/>
      <c r="BF77" s="34"/>
      <c r="BG77" s="34"/>
      <c r="BH77" s="34"/>
      <c r="BI77" s="124"/>
      <c r="BJ77" s="40">
        <v>0</v>
      </c>
    </row>
    <row r="78" spans="1:62" ht="86" customHeight="1">
      <c r="A78" s="16" t="s">
        <v>421</v>
      </c>
      <c r="B78" s="16" t="s">
        <v>422</v>
      </c>
      <c r="C78" s="49" t="s">
        <v>423</v>
      </c>
      <c r="D78" s="16">
        <v>68</v>
      </c>
      <c r="E78" s="14" t="s">
        <v>61</v>
      </c>
      <c r="F78" s="143" t="s">
        <v>424</v>
      </c>
      <c r="G78" s="49" t="s">
        <v>425</v>
      </c>
      <c r="H78" s="133" t="s">
        <v>426</v>
      </c>
      <c r="I78" s="134">
        <v>46032</v>
      </c>
      <c r="J78" s="134">
        <v>46387</v>
      </c>
      <c r="K78" s="134">
        <v>46142</v>
      </c>
      <c r="L78" s="134">
        <v>46264</v>
      </c>
      <c r="M78" s="134">
        <v>46386</v>
      </c>
      <c r="N78" s="133" t="s">
        <v>65</v>
      </c>
      <c r="O78" s="133" t="s">
        <v>65</v>
      </c>
      <c r="P78" s="147" t="s">
        <v>427</v>
      </c>
      <c r="Q78" s="14" t="s">
        <v>428</v>
      </c>
      <c r="R78" s="40">
        <v>1</v>
      </c>
      <c r="S78" s="40">
        <v>0.5</v>
      </c>
      <c r="T78" s="40">
        <v>0.5</v>
      </c>
      <c r="U78" s="55">
        <f t="shared" ref="U78:U88" si="47">IF(OR(S78="",S78=0,T78=""),"",MIN(T78/S78,1))</f>
        <v>1</v>
      </c>
      <c r="V78" s="55">
        <f t="shared" ref="V78:V88" si="48">IF(OR(R78="",R78=0,T78=""),"",MIN(T78/R78,1))</f>
        <v>0.5</v>
      </c>
      <c r="W78" s="14" t="str">
        <f t="shared" ref="W78:W120" si="49">IF(V78="","",IF(V78&gt;=1,"Cumplida",IF(V78&gt;0,"En ejecución","Pendiente")))</f>
        <v>En ejecución</v>
      </c>
      <c r="X78" s="14"/>
      <c r="Y78" s="14"/>
      <c r="Z78" s="38">
        <v>46273</v>
      </c>
      <c r="AA78" s="40">
        <v>0.5</v>
      </c>
      <c r="AB78" s="14"/>
      <c r="AC78" s="55" t="str">
        <f t="shared" si="44"/>
        <v/>
      </c>
      <c r="AD78" s="55">
        <f t="shared" si="45"/>
        <v>0.5</v>
      </c>
      <c r="AE78" s="14" t="str">
        <f t="shared" si="46"/>
        <v>En ejecución</v>
      </c>
      <c r="AF78" s="14"/>
      <c r="AG78" s="14"/>
      <c r="AH78" s="14"/>
      <c r="AI78" s="14" t="s">
        <v>429</v>
      </c>
      <c r="AJ78" s="57">
        <v>0.5</v>
      </c>
      <c r="AK78" s="16" t="s">
        <v>778</v>
      </c>
      <c r="AL78" s="16" t="s">
        <v>779</v>
      </c>
      <c r="AM78" s="47">
        <v>46286</v>
      </c>
      <c r="AN78" s="48" t="str">
        <f t="shared" si="36"/>
        <v>En ejecución</v>
      </c>
      <c r="AO78" s="126"/>
      <c r="AP78" s="59"/>
      <c r="AQ78" s="34"/>
      <c r="AR78" s="34"/>
      <c r="AS78" s="34"/>
      <c r="AT78" s="34" t="str">
        <f>IF(AP78="","",IF(AP78&gt;=1,"Cumplida",IF(AP78&gt;0,"En ejecución","Pendiente")))</f>
        <v/>
      </c>
      <c r="AU78" s="193" t="s">
        <v>430</v>
      </c>
      <c r="AV78" s="193" t="s">
        <v>72</v>
      </c>
      <c r="AW78" s="194">
        <v>1</v>
      </c>
      <c r="AX78" s="197">
        <f>IF((COUNT(AJ78,AP78)+COUNT(AJ79,AP79)+COUNT(AJ80,AP80)+COUNT(AJ81,AP81)+COUNT(AJ82,AP82))=0,"",(MIN(SUM(AJ78,AP78),1)+MIN(SUM(AJ79,AP79),1)+MIN(SUM(AJ80,AP80),1)+MIN(SUM(AJ81,AP81),1)+MIN(SUM(AJ82,AP82),1))/5)</f>
        <v>0.5</v>
      </c>
      <c r="AY78" s="200" t="str">
        <f>IF(AX78="","Sin medición",IF(AX78&gt;=1,"Cumplido",IF(AX78&gt;0,"En ejecución","Pendiente")))</f>
        <v>En ejecución</v>
      </c>
      <c r="AZ78" s="16" t="s">
        <v>917</v>
      </c>
      <c r="BA78" s="16" t="s">
        <v>900</v>
      </c>
      <c r="BB78" s="16" t="s">
        <v>903</v>
      </c>
      <c r="BC78" s="16" t="s">
        <v>1040</v>
      </c>
      <c r="BD78" s="128">
        <v>46289</v>
      </c>
      <c r="BE78" s="34"/>
      <c r="BF78" s="34"/>
      <c r="BG78" s="34"/>
      <c r="BH78" s="34"/>
      <c r="BI78" s="124"/>
      <c r="BJ78" s="40">
        <v>0.5</v>
      </c>
    </row>
    <row r="79" spans="1:62" ht="65" customHeight="1">
      <c r="A79" s="16" t="s">
        <v>421</v>
      </c>
      <c r="B79" s="16" t="s">
        <v>422</v>
      </c>
      <c r="C79" s="49" t="s">
        <v>423</v>
      </c>
      <c r="D79" s="16">
        <v>69</v>
      </c>
      <c r="E79" s="14" t="s">
        <v>92</v>
      </c>
      <c r="F79" s="143" t="s">
        <v>431</v>
      </c>
      <c r="G79" s="49" t="s">
        <v>432</v>
      </c>
      <c r="H79" s="133" t="s">
        <v>426</v>
      </c>
      <c r="I79" s="134">
        <v>46032</v>
      </c>
      <c r="J79" s="134">
        <v>46387</v>
      </c>
      <c r="K79" s="134">
        <v>46142</v>
      </c>
      <c r="L79" s="134">
        <v>46264</v>
      </c>
      <c r="M79" s="134">
        <v>46386</v>
      </c>
      <c r="N79" s="133" t="s">
        <v>65</v>
      </c>
      <c r="O79" s="133" t="s">
        <v>65</v>
      </c>
      <c r="P79" s="147" t="s">
        <v>427</v>
      </c>
      <c r="Q79" s="14" t="s">
        <v>428</v>
      </c>
      <c r="R79" s="40">
        <v>1</v>
      </c>
      <c r="S79" s="40">
        <v>0.5</v>
      </c>
      <c r="T79" s="40">
        <v>0.5</v>
      </c>
      <c r="U79" s="55">
        <f t="shared" si="47"/>
        <v>1</v>
      </c>
      <c r="V79" s="55">
        <f t="shared" si="48"/>
        <v>0.5</v>
      </c>
      <c r="W79" s="14" t="str">
        <f t="shared" si="49"/>
        <v>En ejecución</v>
      </c>
      <c r="X79" s="14"/>
      <c r="Y79" s="14"/>
      <c r="Z79" s="38">
        <v>46273</v>
      </c>
      <c r="AA79" s="40">
        <v>0.5</v>
      </c>
      <c r="AB79" s="14"/>
      <c r="AC79" s="55" t="str">
        <f t="shared" si="44"/>
        <v/>
      </c>
      <c r="AD79" s="55">
        <f t="shared" si="45"/>
        <v>0.5</v>
      </c>
      <c r="AE79" s="14" t="str">
        <f t="shared" si="46"/>
        <v>En ejecución</v>
      </c>
      <c r="AF79" s="14"/>
      <c r="AG79" s="14"/>
      <c r="AH79" s="14"/>
      <c r="AI79" s="48" t="s">
        <v>433</v>
      </c>
      <c r="AJ79" s="57">
        <v>0.5</v>
      </c>
      <c r="AK79" s="16" t="s">
        <v>780</v>
      </c>
      <c r="AL79" s="16" t="s">
        <v>779</v>
      </c>
      <c r="AM79" s="47">
        <v>46286</v>
      </c>
      <c r="AN79" s="48" t="str">
        <f t="shared" si="36"/>
        <v>En ejecución</v>
      </c>
      <c r="AO79" s="126"/>
      <c r="AP79" s="59"/>
      <c r="AQ79" s="34"/>
      <c r="AR79" s="34"/>
      <c r="AS79" s="34"/>
      <c r="AT79" s="34" t="str">
        <f>IF(AP79="","",IF(AP79&gt;=1,"Cumplida",IF(AP79&gt;0,"En ejecución","Pendiente")))</f>
        <v/>
      </c>
      <c r="AU79" s="193"/>
      <c r="AV79" s="193"/>
      <c r="AW79" s="196"/>
      <c r="AX79" s="198"/>
      <c r="AY79" s="201"/>
      <c r="AZ79" s="44" t="s">
        <v>918</v>
      </c>
      <c r="BA79" s="16" t="s">
        <v>692</v>
      </c>
      <c r="BB79" s="16" t="s">
        <v>690</v>
      </c>
      <c r="BC79" s="16" t="s">
        <v>1041</v>
      </c>
      <c r="BD79" s="128">
        <v>46289</v>
      </c>
      <c r="BE79" s="34"/>
      <c r="BF79" s="34"/>
      <c r="BG79" s="34"/>
      <c r="BH79" s="34"/>
      <c r="BI79" s="124"/>
      <c r="BJ79" s="40">
        <v>0.5</v>
      </c>
    </row>
    <row r="80" spans="1:62" ht="115" customHeight="1">
      <c r="A80" s="16" t="s">
        <v>421</v>
      </c>
      <c r="B80" s="16" t="s">
        <v>422</v>
      </c>
      <c r="C80" s="49" t="s">
        <v>423</v>
      </c>
      <c r="D80" s="16">
        <v>70</v>
      </c>
      <c r="E80" s="14" t="s">
        <v>119</v>
      </c>
      <c r="F80" s="148" t="s">
        <v>434</v>
      </c>
      <c r="G80" s="153" t="s">
        <v>435</v>
      </c>
      <c r="H80" s="133" t="s">
        <v>426</v>
      </c>
      <c r="I80" s="134">
        <v>46032</v>
      </c>
      <c r="J80" s="134">
        <v>46387</v>
      </c>
      <c r="K80" s="134">
        <v>46142</v>
      </c>
      <c r="L80" s="134">
        <v>46264</v>
      </c>
      <c r="M80" s="134">
        <v>46386</v>
      </c>
      <c r="N80" s="133" t="s">
        <v>65</v>
      </c>
      <c r="O80" s="133" t="s">
        <v>65</v>
      </c>
      <c r="P80" s="147" t="s">
        <v>427</v>
      </c>
      <c r="Q80" s="14" t="s">
        <v>428</v>
      </c>
      <c r="R80" s="40">
        <v>1</v>
      </c>
      <c r="S80" s="40">
        <v>0.5</v>
      </c>
      <c r="T80" s="40">
        <v>0.5</v>
      </c>
      <c r="U80" s="55">
        <f t="shared" si="47"/>
        <v>1</v>
      </c>
      <c r="V80" s="55">
        <f t="shared" si="48"/>
        <v>0.5</v>
      </c>
      <c r="W80" s="14" t="str">
        <f t="shared" si="49"/>
        <v>En ejecución</v>
      </c>
      <c r="X80" s="14"/>
      <c r="Y80" s="14"/>
      <c r="Z80" s="38">
        <v>46273</v>
      </c>
      <c r="AA80" s="40">
        <v>0.5</v>
      </c>
      <c r="AB80" s="14"/>
      <c r="AC80" s="55" t="str">
        <f t="shared" si="44"/>
        <v/>
      </c>
      <c r="AD80" s="55">
        <f t="shared" si="45"/>
        <v>0.5</v>
      </c>
      <c r="AE80" s="14" t="str">
        <f t="shared" si="46"/>
        <v>En ejecución</v>
      </c>
      <c r="AF80" s="14"/>
      <c r="AG80" s="14"/>
      <c r="AH80" s="14"/>
      <c r="AI80" s="48" t="s">
        <v>436</v>
      </c>
      <c r="AJ80" s="57">
        <v>0.5</v>
      </c>
      <c r="AK80" s="16" t="s">
        <v>781</v>
      </c>
      <c r="AL80" s="16" t="s">
        <v>779</v>
      </c>
      <c r="AM80" s="47">
        <v>46286</v>
      </c>
      <c r="AN80" s="48" t="str">
        <f t="shared" si="36"/>
        <v>En ejecución</v>
      </c>
      <c r="AO80" s="126"/>
      <c r="AP80" s="59"/>
      <c r="AQ80" s="34"/>
      <c r="AR80" s="34"/>
      <c r="AS80" s="34"/>
      <c r="AT80" s="34" t="str">
        <f>IF(AP80="","",IF(AP80&gt;=1,"Cumplida",IF(AP80&gt;0,"En ejecución","Pendiente")))</f>
        <v/>
      </c>
      <c r="AU80" s="193"/>
      <c r="AV80" s="193"/>
      <c r="AW80" s="196"/>
      <c r="AX80" s="198"/>
      <c r="AY80" s="201"/>
      <c r="AZ80" s="44" t="s">
        <v>919</v>
      </c>
      <c r="BA80" s="16" t="s">
        <v>692</v>
      </c>
      <c r="BB80" s="16" t="s">
        <v>690</v>
      </c>
      <c r="BC80" s="16" t="s">
        <v>1042</v>
      </c>
      <c r="BD80" s="128">
        <v>46289</v>
      </c>
      <c r="BE80" s="34"/>
      <c r="BF80" s="34"/>
      <c r="BG80" s="34"/>
      <c r="BH80" s="34"/>
      <c r="BI80" s="124"/>
      <c r="BJ80" s="40">
        <v>0.5</v>
      </c>
    </row>
    <row r="81" spans="1:62" ht="82" customHeight="1">
      <c r="A81" s="16" t="s">
        <v>421</v>
      </c>
      <c r="B81" s="16" t="s">
        <v>422</v>
      </c>
      <c r="C81" s="49" t="s">
        <v>423</v>
      </c>
      <c r="D81" s="16">
        <v>71</v>
      </c>
      <c r="E81" s="14" t="s">
        <v>126</v>
      </c>
      <c r="F81" s="148" t="s">
        <v>437</v>
      </c>
      <c r="G81" s="49" t="s">
        <v>438</v>
      </c>
      <c r="H81" s="133" t="s">
        <v>426</v>
      </c>
      <c r="I81" s="134">
        <v>46032</v>
      </c>
      <c r="J81" s="134">
        <v>46387</v>
      </c>
      <c r="K81" s="134">
        <v>46142</v>
      </c>
      <c r="L81" s="134">
        <v>46264</v>
      </c>
      <c r="M81" s="134">
        <v>46386</v>
      </c>
      <c r="N81" s="133" t="s">
        <v>65</v>
      </c>
      <c r="O81" s="133" t="s">
        <v>65</v>
      </c>
      <c r="P81" s="147" t="s">
        <v>427</v>
      </c>
      <c r="Q81" s="14" t="s">
        <v>428</v>
      </c>
      <c r="R81" s="40">
        <v>1</v>
      </c>
      <c r="S81" s="40">
        <v>0.5</v>
      </c>
      <c r="T81" s="40">
        <v>0.5</v>
      </c>
      <c r="U81" s="55">
        <f t="shared" si="47"/>
        <v>1</v>
      </c>
      <c r="V81" s="55">
        <f t="shared" si="48"/>
        <v>0.5</v>
      </c>
      <c r="W81" s="14" t="str">
        <f t="shared" si="49"/>
        <v>En ejecución</v>
      </c>
      <c r="X81" s="14"/>
      <c r="Y81" s="14"/>
      <c r="Z81" s="38">
        <v>46273</v>
      </c>
      <c r="AA81" s="40">
        <v>0.5</v>
      </c>
      <c r="AB81" s="14"/>
      <c r="AC81" s="55" t="str">
        <f t="shared" si="44"/>
        <v/>
      </c>
      <c r="AD81" s="55">
        <f t="shared" si="45"/>
        <v>0.5</v>
      </c>
      <c r="AE81" s="14" t="str">
        <f t="shared" si="46"/>
        <v>En ejecución</v>
      </c>
      <c r="AF81" s="14"/>
      <c r="AG81" s="14"/>
      <c r="AH81" s="14"/>
      <c r="AI81" s="34" t="s">
        <v>439</v>
      </c>
      <c r="AJ81" s="57">
        <v>0.5</v>
      </c>
      <c r="AK81" s="16" t="s">
        <v>782</v>
      </c>
      <c r="AL81" s="16" t="s">
        <v>779</v>
      </c>
      <c r="AM81" s="47">
        <v>46286</v>
      </c>
      <c r="AN81" s="48" t="str">
        <f t="shared" si="36"/>
        <v>En ejecución</v>
      </c>
      <c r="AO81" s="126"/>
      <c r="AP81" s="59"/>
      <c r="AQ81" s="34"/>
      <c r="AR81" s="34"/>
      <c r="AS81" s="34"/>
      <c r="AT81" s="34" t="str">
        <f>IF(AP81="","",IF(AP81&gt;=1,"Cumplida",IF(AP81&gt;0,"En ejecución","Pendiente")))</f>
        <v/>
      </c>
      <c r="AU81" s="193"/>
      <c r="AV81" s="193"/>
      <c r="AW81" s="196"/>
      <c r="AX81" s="198"/>
      <c r="AY81" s="201"/>
      <c r="AZ81" s="44" t="s">
        <v>920</v>
      </c>
      <c r="BA81" s="16" t="s">
        <v>901</v>
      </c>
      <c r="BB81" s="16" t="s">
        <v>904</v>
      </c>
      <c r="BC81" s="16" t="s">
        <v>1043</v>
      </c>
      <c r="BD81" s="128">
        <v>46289</v>
      </c>
      <c r="BE81" s="34"/>
      <c r="BF81" s="34"/>
      <c r="BG81" s="34"/>
      <c r="BH81" s="34"/>
      <c r="BI81" s="124"/>
      <c r="BJ81" s="40">
        <v>0</v>
      </c>
    </row>
    <row r="82" spans="1:62" ht="85" customHeight="1">
      <c r="A82" s="16" t="s">
        <v>421</v>
      </c>
      <c r="B82" s="16" t="s">
        <v>422</v>
      </c>
      <c r="C82" s="49" t="s">
        <v>423</v>
      </c>
      <c r="D82" s="16">
        <v>72</v>
      </c>
      <c r="E82" s="14" t="s">
        <v>130</v>
      </c>
      <c r="F82" s="148" t="s">
        <v>440</v>
      </c>
      <c r="G82" s="49" t="s">
        <v>441</v>
      </c>
      <c r="H82" s="133" t="s">
        <v>426</v>
      </c>
      <c r="I82" s="134">
        <v>46032</v>
      </c>
      <c r="J82" s="134">
        <v>46387</v>
      </c>
      <c r="K82" s="134">
        <v>46142</v>
      </c>
      <c r="L82" s="134">
        <v>46264</v>
      </c>
      <c r="M82" s="134">
        <v>46386</v>
      </c>
      <c r="N82" s="133" t="s">
        <v>65</v>
      </c>
      <c r="O82" s="133" t="s">
        <v>65</v>
      </c>
      <c r="P82" s="147" t="s">
        <v>427</v>
      </c>
      <c r="Q82" s="14" t="s">
        <v>428</v>
      </c>
      <c r="R82" s="40">
        <v>1</v>
      </c>
      <c r="S82" s="40">
        <v>0.2</v>
      </c>
      <c r="T82" s="14"/>
      <c r="U82" s="55" t="str">
        <f t="shared" si="47"/>
        <v/>
      </c>
      <c r="V82" s="55" t="str">
        <f t="shared" si="48"/>
        <v/>
      </c>
      <c r="W82" s="14" t="str">
        <f t="shared" si="49"/>
        <v/>
      </c>
      <c r="X82" s="14"/>
      <c r="Y82" s="14"/>
      <c r="Z82" s="38">
        <v>46273</v>
      </c>
      <c r="AA82" s="40">
        <v>0.5</v>
      </c>
      <c r="AB82" s="14"/>
      <c r="AC82" s="55" t="str">
        <f t="shared" si="44"/>
        <v/>
      </c>
      <c r="AD82" s="55" t="str">
        <f t="shared" si="45"/>
        <v/>
      </c>
      <c r="AE82" s="14" t="str">
        <f t="shared" si="46"/>
        <v/>
      </c>
      <c r="AF82" s="14"/>
      <c r="AG82" s="14"/>
      <c r="AH82" s="14"/>
      <c r="AI82" s="48" t="s">
        <v>442</v>
      </c>
      <c r="AJ82" s="57">
        <v>0.5</v>
      </c>
      <c r="AK82" s="16" t="s">
        <v>783</v>
      </c>
      <c r="AL82" s="16" t="s">
        <v>779</v>
      </c>
      <c r="AM82" s="47">
        <v>46286</v>
      </c>
      <c r="AN82" s="48" t="str">
        <f t="shared" si="36"/>
        <v>En ejecución</v>
      </c>
      <c r="AO82" s="126"/>
      <c r="AP82" s="59"/>
      <c r="AQ82" s="34"/>
      <c r="AR82" s="34"/>
      <c r="AS82" s="34"/>
      <c r="AT82" s="34" t="str">
        <f>IF(AP82="","",IF(AP82&gt;=1,"Cumplida",IF(AP82&gt;0,"En ejecución","Pendiente")))</f>
        <v/>
      </c>
      <c r="AU82" s="193"/>
      <c r="AV82" s="193"/>
      <c r="AW82" s="195"/>
      <c r="AX82" s="199"/>
      <c r="AY82" s="202"/>
      <c r="AZ82" s="16" t="s">
        <v>921</v>
      </c>
      <c r="BA82" s="16" t="s">
        <v>692</v>
      </c>
      <c r="BB82" s="16" t="s">
        <v>690</v>
      </c>
      <c r="BC82" s="16" t="s">
        <v>1044</v>
      </c>
      <c r="BD82" s="128">
        <v>46289</v>
      </c>
      <c r="BE82" s="34"/>
      <c r="BF82" s="34"/>
      <c r="BG82" s="34"/>
      <c r="BH82" s="34"/>
      <c r="BI82" s="124"/>
      <c r="BJ82" s="40">
        <v>0.5</v>
      </c>
    </row>
    <row r="83" spans="1:62" ht="115" customHeight="1">
      <c r="A83" s="16" t="s">
        <v>443</v>
      </c>
      <c r="B83" s="16" t="s">
        <v>422</v>
      </c>
      <c r="C83" s="49" t="s">
        <v>444</v>
      </c>
      <c r="D83" s="16">
        <v>73</v>
      </c>
      <c r="E83" s="14" t="s">
        <v>61</v>
      </c>
      <c r="F83" s="152" t="s">
        <v>445</v>
      </c>
      <c r="G83" s="49" t="s">
        <v>446</v>
      </c>
      <c r="H83" s="133" t="s">
        <v>426</v>
      </c>
      <c r="I83" s="134">
        <v>46032</v>
      </c>
      <c r="J83" s="134">
        <v>46387</v>
      </c>
      <c r="K83" s="134">
        <v>46142</v>
      </c>
      <c r="L83" s="134">
        <v>46264</v>
      </c>
      <c r="M83" s="134">
        <v>46386</v>
      </c>
      <c r="N83" s="133" t="s">
        <v>65</v>
      </c>
      <c r="O83" s="133" t="s">
        <v>65</v>
      </c>
      <c r="P83" s="147" t="s">
        <v>427</v>
      </c>
      <c r="Q83" s="14" t="s">
        <v>428</v>
      </c>
      <c r="R83" s="40">
        <v>1</v>
      </c>
      <c r="S83" s="40">
        <v>0.5</v>
      </c>
      <c r="T83" s="40">
        <v>0.5</v>
      </c>
      <c r="U83" s="55">
        <f t="shared" si="47"/>
        <v>1</v>
      </c>
      <c r="V83" s="55">
        <f t="shared" si="48"/>
        <v>0.5</v>
      </c>
      <c r="W83" s="14" t="str">
        <f t="shared" si="49"/>
        <v>En ejecución</v>
      </c>
      <c r="X83" s="10" t="s">
        <v>447</v>
      </c>
      <c r="Y83" s="137" t="s">
        <v>448</v>
      </c>
      <c r="Z83" s="38">
        <v>46273</v>
      </c>
      <c r="AA83" s="40">
        <v>0.5</v>
      </c>
      <c r="AB83" s="14"/>
      <c r="AC83" s="55" t="str">
        <f t="shared" si="44"/>
        <v/>
      </c>
      <c r="AD83" s="55">
        <f t="shared" si="45"/>
        <v>0.5</v>
      </c>
      <c r="AE83" s="14" t="str">
        <f t="shared" si="46"/>
        <v>En ejecución</v>
      </c>
      <c r="AF83" s="14"/>
      <c r="AG83" s="14"/>
      <c r="AH83" s="14"/>
      <c r="AI83" s="16" t="s">
        <v>70</v>
      </c>
      <c r="AJ83" s="54">
        <v>0.5</v>
      </c>
      <c r="AK83" s="16" t="s">
        <v>784</v>
      </c>
      <c r="AL83" s="16" t="s">
        <v>785</v>
      </c>
      <c r="AM83" s="47">
        <v>46286</v>
      </c>
      <c r="AN83" s="48" t="str">
        <f t="shared" si="36"/>
        <v>En ejecución</v>
      </c>
      <c r="AO83" s="34"/>
      <c r="AP83" s="57"/>
      <c r="AQ83" s="34"/>
      <c r="AR83" s="34"/>
      <c r="AS83" s="34"/>
      <c r="AT83" s="34" t="str">
        <f t="shared" si="43"/>
        <v/>
      </c>
      <c r="AU83" s="193" t="s">
        <v>449</v>
      </c>
      <c r="AV83" s="193" t="s">
        <v>72</v>
      </c>
      <c r="AW83" s="194">
        <v>1</v>
      </c>
      <c r="AX83" s="197">
        <f>IF((COUNT(AJ83,AP83)+COUNT(AJ84,AP84)+COUNT(AJ85,AP85))=0,"",(MIN(SUM(AJ83,AP83),1)+MIN(SUM(AJ84,AP84),1)+MIN(SUM(AJ85,AP85),1))/3)</f>
        <v>0.58333333333333337</v>
      </c>
      <c r="AY83" s="200" t="str">
        <f>IF(AX83="","Sin medición",IF(AX83&gt;=1,"Cumplido",IF(AX83&gt;0,"En ejecución","Pendiente")))</f>
        <v>En ejecución</v>
      </c>
      <c r="AZ83" s="16" t="s">
        <v>1045</v>
      </c>
      <c r="BA83" s="14" t="s">
        <v>692</v>
      </c>
      <c r="BB83" s="16" t="s">
        <v>690</v>
      </c>
      <c r="BC83" s="16" t="s">
        <v>1046</v>
      </c>
      <c r="BD83" s="128">
        <v>46289</v>
      </c>
      <c r="BE83" s="34"/>
      <c r="BF83" s="34"/>
      <c r="BG83" s="34"/>
      <c r="BH83" s="34"/>
      <c r="BI83" s="124"/>
      <c r="BJ83" s="40">
        <v>1</v>
      </c>
    </row>
    <row r="84" spans="1:62" ht="50.25" customHeight="1">
      <c r="A84" s="16" t="s">
        <v>443</v>
      </c>
      <c r="B84" s="16" t="s">
        <v>422</v>
      </c>
      <c r="C84" s="49" t="s">
        <v>444</v>
      </c>
      <c r="D84" s="16">
        <v>74</v>
      </c>
      <c r="E84" s="14" t="s">
        <v>92</v>
      </c>
      <c r="F84" s="148" t="s">
        <v>450</v>
      </c>
      <c r="G84" s="49" t="s">
        <v>451</v>
      </c>
      <c r="H84" s="133" t="s">
        <v>426</v>
      </c>
      <c r="I84" s="134">
        <v>46032</v>
      </c>
      <c r="J84" s="134">
        <v>46387</v>
      </c>
      <c r="K84" s="134">
        <v>46142</v>
      </c>
      <c r="L84" s="134">
        <v>46264</v>
      </c>
      <c r="M84" s="134">
        <v>46386</v>
      </c>
      <c r="N84" s="133" t="s">
        <v>65</v>
      </c>
      <c r="O84" s="133" t="s">
        <v>65</v>
      </c>
      <c r="P84" s="147" t="s">
        <v>427</v>
      </c>
      <c r="Q84" s="14" t="s">
        <v>452</v>
      </c>
      <c r="R84" s="14">
        <v>1</v>
      </c>
      <c r="S84" s="14">
        <v>1</v>
      </c>
      <c r="T84" s="14">
        <v>1</v>
      </c>
      <c r="U84" s="55">
        <f t="shared" si="47"/>
        <v>1</v>
      </c>
      <c r="V84" s="55">
        <f t="shared" si="48"/>
        <v>1</v>
      </c>
      <c r="W84" s="14" t="str">
        <f t="shared" si="49"/>
        <v>Cumplida</v>
      </c>
      <c r="X84" s="10" t="s">
        <v>453</v>
      </c>
      <c r="Y84" s="137" t="s">
        <v>454</v>
      </c>
      <c r="Z84" s="38">
        <v>46273</v>
      </c>
      <c r="AA84" s="14"/>
      <c r="AB84" s="14"/>
      <c r="AC84" s="55" t="str">
        <f t="shared" si="44"/>
        <v/>
      </c>
      <c r="AD84" s="55">
        <f t="shared" si="45"/>
        <v>1</v>
      </c>
      <c r="AE84" s="14" t="str">
        <f t="shared" si="46"/>
        <v>Cumplida</v>
      </c>
      <c r="AF84" s="14"/>
      <c r="AG84" s="14"/>
      <c r="AH84" s="14"/>
      <c r="AI84" s="16" t="s">
        <v>70</v>
      </c>
      <c r="AJ84" s="54">
        <v>1</v>
      </c>
      <c r="AK84" s="16" t="s">
        <v>786</v>
      </c>
      <c r="AL84" s="16" t="s">
        <v>714</v>
      </c>
      <c r="AM84" s="47">
        <v>46286</v>
      </c>
      <c r="AN84" s="48" t="str">
        <f t="shared" si="36"/>
        <v>Cumplida</v>
      </c>
      <c r="AO84" s="34"/>
      <c r="AP84" s="57"/>
      <c r="AQ84" s="34"/>
      <c r="AR84" s="34"/>
      <c r="AS84" s="34"/>
      <c r="AT84" s="34" t="str">
        <f t="shared" si="43"/>
        <v/>
      </c>
      <c r="AU84" s="193"/>
      <c r="AV84" s="193"/>
      <c r="AW84" s="196"/>
      <c r="AX84" s="198"/>
      <c r="AY84" s="201"/>
      <c r="AZ84" s="44" t="s">
        <v>915</v>
      </c>
      <c r="BA84" s="14" t="s">
        <v>692</v>
      </c>
      <c r="BB84" s="16" t="s">
        <v>690</v>
      </c>
      <c r="BC84" s="16" t="s">
        <v>914</v>
      </c>
      <c r="BD84" s="128">
        <v>46289</v>
      </c>
      <c r="BE84" s="34"/>
      <c r="BF84" s="34"/>
      <c r="BG84" s="34"/>
      <c r="BH84" s="34"/>
      <c r="BI84" s="124"/>
      <c r="BJ84" s="40">
        <v>0.5</v>
      </c>
    </row>
    <row r="85" spans="1:62" ht="118" customHeight="1">
      <c r="A85" s="16" t="s">
        <v>443</v>
      </c>
      <c r="B85" s="16" t="s">
        <v>422</v>
      </c>
      <c r="C85" s="49" t="s">
        <v>444</v>
      </c>
      <c r="D85" s="16">
        <v>75</v>
      </c>
      <c r="E85" s="14" t="s">
        <v>119</v>
      </c>
      <c r="F85" s="143" t="s">
        <v>455</v>
      </c>
      <c r="G85" s="49" t="s">
        <v>456</v>
      </c>
      <c r="H85" s="133" t="s">
        <v>426</v>
      </c>
      <c r="I85" s="134">
        <v>46032</v>
      </c>
      <c r="J85" s="134">
        <v>46387</v>
      </c>
      <c r="K85" s="134">
        <v>46142</v>
      </c>
      <c r="L85" s="134">
        <v>46264</v>
      </c>
      <c r="M85" s="134">
        <v>46386</v>
      </c>
      <c r="N85" s="133" t="s">
        <v>65</v>
      </c>
      <c r="O85" s="133" t="s">
        <v>65</v>
      </c>
      <c r="P85" s="147" t="s">
        <v>427</v>
      </c>
      <c r="Q85" s="14" t="s">
        <v>428</v>
      </c>
      <c r="R85" s="40">
        <v>1</v>
      </c>
      <c r="S85" s="40">
        <v>0.25</v>
      </c>
      <c r="T85" s="40">
        <v>0.25</v>
      </c>
      <c r="U85" s="55">
        <f t="shared" si="47"/>
        <v>1</v>
      </c>
      <c r="V85" s="55">
        <f t="shared" si="48"/>
        <v>0.25</v>
      </c>
      <c r="W85" s="14" t="str">
        <f t="shared" si="49"/>
        <v>En ejecución</v>
      </c>
      <c r="X85" s="45" t="s">
        <v>457</v>
      </c>
      <c r="Y85" s="138" t="s">
        <v>458</v>
      </c>
      <c r="Z85" s="38">
        <v>46273</v>
      </c>
      <c r="AA85" s="40">
        <v>0.75</v>
      </c>
      <c r="AB85" s="14"/>
      <c r="AC85" s="55" t="str">
        <f t="shared" si="44"/>
        <v/>
      </c>
      <c r="AD85" s="55">
        <f t="shared" si="45"/>
        <v>0.25</v>
      </c>
      <c r="AE85" s="14" t="str">
        <f t="shared" si="46"/>
        <v>En ejecución</v>
      </c>
      <c r="AF85" s="14"/>
      <c r="AG85" s="14"/>
      <c r="AH85" s="14"/>
      <c r="AI85" s="16" t="s">
        <v>70</v>
      </c>
      <c r="AJ85" s="54">
        <v>0.25</v>
      </c>
      <c r="AK85" s="16" t="s">
        <v>787</v>
      </c>
      <c r="AL85" s="16" t="s">
        <v>717</v>
      </c>
      <c r="AM85" s="47">
        <v>46286</v>
      </c>
      <c r="AN85" s="48" t="str">
        <f t="shared" si="36"/>
        <v>En ejecución</v>
      </c>
      <c r="AO85" s="34"/>
      <c r="AP85" s="57"/>
      <c r="AQ85" s="34"/>
      <c r="AR85" s="34"/>
      <c r="AS85" s="34"/>
      <c r="AT85" s="34" t="str">
        <f t="shared" si="43"/>
        <v/>
      </c>
      <c r="AU85" s="193"/>
      <c r="AV85" s="193"/>
      <c r="AW85" s="195"/>
      <c r="AX85" s="199"/>
      <c r="AY85" s="202"/>
      <c r="AZ85" s="44" t="s">
        <v>1047</v>
      </c>
      <c r="BA85" s="14" t="s">
        <v>692</v>
      </c>
      <c r="BB85" s="16" t="s">
        <v>690</v>
      </c>
      <c r="BC85" s="16" t="s">
        <v>916</v>
      </c>
      <c r="BD85" s="128">
        <v>46289</v>
      </c>
      <c r="BE85" s="34"/>
      <c r="BF85" s="34"/>
      <c r="BG85" s="34"/>
      <c r="BH85" s="34"/>
      <c r="BI85" s="124"/>
      <c r="BJ85" s="40">
        <v>0.25</v>
      </c>
    </row>
    <row r="86" spans="1:62" ht="43.5" customHeight="1">
      <c r="A86" s="16" t="s">
        <v>459</v>
      </c>
      <c r="B86" s="16" t="s">
        <v>422</v>
      </c>
      <c r="C86" s="49" t="s">
        <v>460</v>
      </c>
      <c r="D86" s="16">
        <v>76</v>
      </c>
      <c r="E86" s="14" t="s">
        <v>61</v>
      </c>
      <c r="F86" s="143" t="s">
        <v>461</v>
      </c>
      <c r="G86" s="49" t="s">
        <v>462</v>
      </c>
      <c r="H86" s="133" t="s">
        <v>426</v>
      </c>
      <c r="I86" s="134">
        <v>46032</v>
      </c>
      <c r="J86" s="134">
        <v>46387</v>
      </c>
      <c r="K86" s="134">
        <v>46142</v>
      </c>
      <c r="L86" s="134">
        <v>46264</v>
      </c>
      <c r="M86" s="134">
        <v>46386</v>
      </c>
      <c r="N86" s="133" t="s">
        <v>65</v>
      </c>
      <c r="O86" s="133" t="s">
        <v>65</v>
      </c>
      <c r="P86" s="14" t="s">
        <v>200</v>
      </c>
      <c r="Q86" s="14" t="s">
        <v>428</v>
      </c>
      <c r="R86" s="40">
        <v>1</v>
      </c>
      <c r="S86" s="14">
        <v>0</v>
      </c>
      <c r="T86" s="14">
        <v>0</v>
      </c>
      <c r="U86" s="55" t="str">
        <f t="shared" si="47"/>
        <v/>
      </c>
      <c r="V86" s="55">
        <f t="shared" si="48"/>
        <v>0</v>
      </c>
      <c r="W86" s="14" t="str">
        <f t="shared" si="49"/>
        <v>Pendiente</v>
      </c>
      <c r="X86" s="14" t="s">
        <v>463</v>
      </c>
      <c r="Y86" s="14" t="s">
        <v>464</v>
      </c>
      <c r="Z86" s="38">
        <v>46274</v>
      </c>
      <c r="AA86" s="127">
        <v>1</v>
      </c>
      <c r="AB86" s="14"/>
      <c r="AC86" s="55" t="str">
        <f t="shared" si="44"/>
        <v/>
      </c>
      <c r="AD86" s="55">
        <f t="shared" si="45"/>
        <v>0</v>
      </c>
      <c r="AE86" s="14" t="str">
        <f t="shared" si="46"/>
        <v>Pendiente</v>
      </c>
      <c r="AF86" s="14"/>
      <c r="AG86" s="14"/>
      <c r="AH86" s="14"/>
      <c r="AI86" s="16" t="s">
        <v>96</v>
      </c>
      <c r="AJ86" s="54"/>
      <c r="AK86" s="16" t="s">
        <v>788</v>
      </c>
      <c r="AL86" s="16" t="s">
        <v>767</v>
      </c>
      <c r="AM86" s="47">
        <v>46286</v>
      </c>
      <c r="AN86" s="48" t="str">
        <f t="shared" si="36"/>
        <v/>
      </c>
      <c r="AO86" s="34"/>
      <c r="AP86" s="57"/>
      <c r="AQ86" s="34"/>
      <c r="AR86" s="34"/>
      <c r="AS86" s="34"/>
      <c r="AT86" s="34" t="str">
        <f t="shared" si="43"/>
        <v/>
      </c>
      <c r="AU86" s="193" t="s">
        <v>465</v>
      </c>
      <c r="AV86" s="193" t="s">
        <v>72</v>
      </c>
      <c r="AW86" s="194">
        <v>1</v>
      </c>
      <c r="AX86" s="197">
        <f>IF((COUNT(AJ86,AP86)+COUNT(AJ87,AP87)+COUNT(AJ88,AP88))=0,"",(MIN(SUM(AJ86,AP86),1)+MIN(SUM(AJ87,AP87),1)+MIN(SUM(AJ88,AP88),1))/3)</f>
        <v>0.39999999999999997</v>
      </c>
      <c r="AY86" s="200" t="str">
        <f>IF(AX86="","Sin medición",IF(AX86&gt;=1,"Cumplido",IF(AX86&gt;0,"En ejecución","Pendiente")))</f>
        <v>En ejecución</v>
      </c>
      <c r="AZ86" s="16" t="s">
        <v>912</v>
      </c>
      <c r="BA86" s="14" t="s">
        <v>902</v>
      </c>
      <c r="BB86" s="16" t="s">
        <v>905</v>
      </c>
      <c r="BC86" s="16" t="s">
        <v>1048</v>
      </c>
      <c r="BD86" s="128">
        <v>46289</v>
      </c>
      <c r="BE86" s="34"/>
      <c r="BF86" s="34"/>
      <c r="BG86" s="34"/>
      <c r="BH86" s="34"/>
      <c r="BI86" s="124"/>
      <c r="BJ86" s="55">
        <v>0.33329999999999999</v>
      </c>
    </row>
    <row r="87" spans="1:62" ht="78" customHeight="1">
      <c r="A87" s="16" t="s">
        <v>459</v>
      </c>
      <c r="B87" s="16" t="s">
        <v>422</v>
      </c>
      <c r="C87" s="49" t="s">
        <v>460</v>
      </c>
      <c r="D87" s="16">
        <v>77</v>
      </c>
      <c r="E87" s="14" t="s">
        <v>92</v>
      </c>
      <c r="F87" s="143" t="s">
        <v>466</v>
      </c>
      <c r="G87" s="49" t="s">
        <v>467</v>
      </c>
      <c r="H87" s="133" t="s">
        <v>426</v>
      </c>
      <c r="I87" s="134">
        <v>46032</v>
      </c>
      <c r="J87" s="134">
        <v>46387</v>
      </c>
      <c r="K87" s="134">
        <v>46142</v>
      </c>
      <c r="L87" s="134">
        <v>46264</v>
      </c>
      <c r="M87" s="134">
        <v>46386</v>
      </c>
      <c r="N87" s="133" t="s">
        <v>65</v>
      </c>
      <c r="O87" s="133" t="s">
        <v>65</v>
      </c>
      <c r="P87" s="14" t="s">
        <v>66</v>
      </c>
      <c r="Q87" s="14" t="s">
        <v>428</v>
      </c>
      <c r="R87" s="40">
        <v>1</v>
      </c>
      <c r="S87" s="40">
        <v>0.7</v>
      </c>
      <c r="T87" s="40">
        <v>0.7</v>
      </c>
      <c r="U87" s="55">
        <f t="shared" si="47"/>
        <v>1</v>
      </c>
      <c r="V87" s="55">
        <f t="shared" si="48"/>
        <v>0.7</v>
      </c>
      <c r="W87" s="14" t="str">
        <f t="shared" si="49"/>
        <v>En ejecución</v>
      </c>
      <c r="X87" s="151" t="s">
        <v>468</v>
      </c>
      <c r="Y87" s="138" t="s">
        <v>469</v>
      </c>
      <c r="Z87" s="38">
        <v>46274</v>
      </c>
      <c r="AA87" s="127">
        <v>0.3</v>
      </c>
      <c r="AB87" s="14"/>
      <c r="AC87" s="55" t="str">
        <f t="shared" si="44"/>
        <v/>
      </c>
      <c r="AD87" s="55">
        <f t="shared" si="45"/>
        <v>0.7</v>
      </c>
      <c r="AE87" s="14" t="str">
        <f t="shared" si="46"/>
        <v>En ejecución</v>
      </c>
      <c r="AF87" s="14"/>
      <c r="AG87" s="14"/>
      <c r="AH87" s="14"/>
      <c r="AI87" s="16" t="s">
        <v>70</v>
      </c>
      <c r="AJ87" s="54">
        <v>0.7</v>
      </c>
      <c r="AK87" s="16" t="s">
        <v>789</v>
      </c>
      <c r="AL87" s="16" t="s">
        <v>790</v>
      </c>
      <c r="AM87" s="47">
        <v>46286</v>
      </c>
      <c r="AN87" s="48" t="str">
        <f t="shared" si="36"/>
        <v>En ejecución</v>
      </c>
      <c r="AO87" s="34"/>
      <c r="AP87" s="57"/>
      <c r="AQ87" s="34"/>
      <c r="AR87" s="34"/>
      <c r="AS87" s="34"/>
      <c r="AT87" s="34" t="str">
        <f t="shared" si="43"/>
        <v/>
      </c>
      <c r="AU87" s="193"/>
      <c r="AV87" s="193"/>
      <c r="AW87" s="196"/>
      <c r="AX87" s="198"/>
      <c r="AY87" s="201"/>
      <c r="AZ87" s="44" t="s">
        <v>913</v>
      </c>
      <c r="BA87" s="14" t="s">
        <v>692</v>
      </c>
      <c r="BB87" s="16" t="s">
        <v>690</v>
      </c>
      <c r="BC87" s="16" t="s">
        <v>1049</v>
      </c>
      <c r="BD87" s="128">
        <v>46289</v>
      </c>
      <c r="BE87" s="34"/>
      <c r="BF87" s="34"/>
      <c r="BG87" s="34"/>
      <c r="BH87" s="34"/>
      <c r="BI87" s="124"/>
      <c r="BJ87" s="55">
        <v>0.66659999999999997</v>
      </c>
    </row>
    <row r="88" spans="1:62" ht="75" customHeight="1">
      <c r="A88" s="16" t="s">
        <v>459</v>
      </c>
      <c r="B88" s="16" t="s">
        <v>422</v>
      </c>
      <c r="C88" s="49" t="s">
        <v>460</v>
      </c>
      <c r="D88" s="16">
        <v>78</v>
      </c>
      <c r="E88" s="14" t="s">
        <v>119</v>
      </c>
      <c r="F88" s="143" t="s">
        <v>470</v>
      </c>
      <c r="G88" s="49" t="s">
        <v>471</v>
      </c>
      <c r="H88" s="133" t="s">
        <v>426</v>
      </c>
      <c r="I88" s="134">
        <v>46032</v>
      </c>
      <c r="J88" s="134">
        <v>46387</v>
      </c>
      <c r="K88" s="134">
        <v>46142</v>
      </c>
      <c r="L88" s="134">
        <v>46264</v>
      </c>
      <c r="M88" s="134">
        <v>46386</v>
      </c>
      <c r="N88" s="133" t="s">
        <v>65</v>
      </c>
      <c r="O88" s="133" t="s">
        <v>65</v>
      </c>
      <c r="P88" s="14" t="s">
        <v>66</v>
      </c>
      <c r="Q88" s="14" t="s">
        <v>428</v>
      </c>
      <c r="R88" s="40">
        <v>1</v>
      </c>
      <c r="S88" s="40">
        <v>0.5</v>
      </c>
      <c r="T88" s="40">
        <v>0.5</v>
      </c>
      <c r="U88" s="55">
        <f t="shared" si="47"/>
        <v>1</v>
      </c>
      <c r="V88" s="55">
        <f t="shared" si="48"/>
        <v>0.5</v>
      </c>
      <c r="W88" s="14" t="str">
        <f t="shared" si="49"/>
        <v>En ejecución</v>
      </c>
      <c r="X88" s="151" t="s">
        <v>472</v>
      </c>
      <c r="Y88" s="149" t="s">
        <v>473</v>
      </c>
      <c r="Z88" s="38">
        <v>46274</v>
      </c>
      <c r="AA88" s="127">
        <v>0.5</v>
      </c>
      <c r="AB88" s="14"/>
      <c r="AC88" s="55" t="str">
        <f t="shared" si="44"/>
        <v/>
      </c>
      <c r="AD88" s="55">
        <f t="shared" si="45"/>
        <v>0.5</v>
      </c>
      <c r="AE88" s="14" t="str">
        <f t="shared" si="46"/>
        <v>En ejecución</v>
      </c>
      <c r="AF88" s="14"/>
      <c r="AG88" s="14"/>
      <c r="AH88" s="14"/>
      <c r="AI88" s="16" t="s">
        <v>70</v>
      </c>
      <c r="AJ88" s="54">
        <v>0.5</v>
      </c>
      <c r="AK88" s="16" t="s">
        <v>791</v>
      </c>
      <c r="AL88" s="16" t="s">
        <v>717</v>
      </c>
      <c r="AM88" s="47">
        <v>46286</v>
      </c>
      <c r="AN88" s="48" t="str">
        <f t="shared" si="36"/>
        <v>En ejecución</v>
      </c>
      <c r="AO88" s="34"/>
      <c r="AP88" s="57"/>
      <c r="AQ88" s="34"/>
      <c r="AR88" s="34"/>
      <c r="AS88" s="34"/>
      <c r="AT88" s="34" t="str">
        <f t="shared" si="43"/>
        <v/>
      </c>
      <c r="AU88" s="193"/>
      <c r="AV88" s="193"/>
      <c r="AW88" s="195"/>
      <c r="AX88" s="199"/>
      <c r="AY88" s="202"/>
      <c r="AZ88" s="44" t="s">
        <v>915</v>
      </c>
      <c r="BA88" s="14" t="s">
        <v>692</v>
      </c>
      <c r="BB88" s="16" t="s">
        <v>690</v>
      </c>
      <c r="BC88" s="16" t="s">
        <v>1050</v>
      </c>
      <c r="BD88" s="128">
        <v>46289</v>
      </c>
      <c r="BE88" s="34"/>
      <c r="BF88" s="34"/>
      <c r="BG88" s="34"/>
      <c r="BH88" s="34"/>
      <c r="BI88" s="124"/>
      <c r="BJ88" s="40">
        <v>0.5</v>
      </c>
    </row>
    <row r="89" spans="1:62" ht="192" customHeight="1">
      <c r="A89" s="14" t="s">
        <v>474</v>
      </c>
      <c r="B89" s="16" t="s">
        <v>475</v>
      </c>
      <c r="C89" s="49" t="s">
        <v>476</v>
      </c>
      <c r="D89" s="16">
        <v>79</v>
      </c>
      <c r="E89" s="14" t="s">
        <v>61</v>
      </c>
      <c r="F89" s="143" t="s">
        <v>477</v>
      </c>
      <c r="G89" s="49" t="s">
        <v>478</v>
      </c>
      <c r="H89" s="133" t="s">
        <v>479</v>
      </c>
      <c r="I89" s="134">
        <v>46032</v>
      </c>
      <c r="J89" s="134">
        <v>46387</v>
      </c>
      <c r="K89" s="134">
        <v>46142</v>
      </c>
      <c r="L89" s="134">
        <v>46264</v>
      </c>
      <c r="M89" s="134">
        <v>46386</v>
      </c>
      <c r="N89" s="133" t="s">
        <v>65</v>
      </c>
      <c r="O89" s="133" t="s">
        <v>65</v>
      </c>
      <c r="P89" s="14" t="s">
        <v>402</v>
      </c>
      <c r="Q89" s="14" t="s">
        <v>480</v>
      </c>
      <c r="R89" s="40">
        <v>1</v>
      </c>
      <c r="S89" s="14">
        <v>0</v>
      </c>
      <c r="T89" s="14">
        <v>0</v>
      </c>
      <c r="U89" s="55" t="str">
        <f>IF(OR(S89="",S89=0,T89=""),"",MIN(T89/S89,1))</f>
        <v/>
      </c>
      <c r="V89" s="55">
        <f>IF(OR(R89="",R89=0,T89=""),"",MIN(T89/R89,1))</f>
        <v>0</v>
      </c>
      <c r="W89" s="14" t="str">
        <f t="shared" si="49"/>
        <v>Pendiente</v>
      </c>
      <c r="X89" s="10" t="s">
        <v>481</v>
      </c>
      <c r="Y89" s="14"/>
      <c r="Z89" s="38">
        <v>46273</v>
      </c>
      <c r="AA89" s="40">
        <v>1</v>
      </c>
      <c r="AB89" s="14"/>
      <c r="AC89" s="55" t="str">
        <f>IF(OR(AA89="",AA89=0,AB89=""),"",MIN(AB89/AA89,1))</f>
        <v/>
      </c>
      <c r="AD89" s="55">
        <f>IF(AB89&lt;&gt;"",IF(OR(R89="",R89=0),"",MIN(IF(V89="",0,V89)+(AB89/R89),1)),IF(V89&lt;&gt;"",V89,""))</f>
        <v>0</v>
      </c>
      <c r="AE89" s="14" t="str">
        <f t="shared" si="46"/>
        <v>Pendiente</v>
      </c>
      <c r="AF89" s="14"/>
      <c r="AG89" s="14"/>
      <c r="AH89" s="14"/>
      <c r="AI89" s="16" t="s">
        <v>96</v>
      </c>
      <c r="AJ89" s="54"/>
      <c r="AK89" s="16" t="s">
        <v>792</v>
      </c>
      <c r="AL89" s="16" t="s">
        <v>767</v>
      </c>
      <c r="AM89" s="47">
        <v>46286</v>
      </c>
      <c r="AN89" s="48" t="str">
        <f t="shared" si="36"/>
        <v/>
      </c>
      <c r="AO89" s="34"/>
      <c r="AP89" s="57"/>
      <c r="AQ89" s="34"/>
      <c r="AR89" s="34"/>
      <c r="AS89" s="34"/>
      <c r="AT89" s="34" t="str">
        <f t="shared" si="43"/>
        <v/>
      </c>
      <c r="AU89" s="193" t="s">
        <v>482</v>
      </c>
      <c r="AV89" s="193" t="s">
        <v>72</v>
      </c>
      <c r="AW89" s="194">
        <v>1</v>
      </c>
      <c r="AX89" s="197" t="str">
        <f>IF((COUNT(AJ89,AP89)+COUNT(AJ90,AP90)+COUNT(AJ91,AP91))=0,"",(MIN(SUM(AJ89,AP89),1)+MIN(SUM(AJ90,AP90),1)+MIN(SUM(AJ91,AP91),1))/3)</f>
        <v/>
      </c>
      <c r="AY89" s="200" t="str">
        <f>IF(AX89="","Sin medición",IF(AX89&gt;=1,"Cumplido",IF(AX89&gt;0,"En ejecución","Pendiente")))</f>
        <v>Sin medición</v>
      </c>
      <c r="AZ89" s="44" t="s">
        <v>912</v>
      </c>
      <c r="BA89" s="14" t="s">
        <v>902</v>
      </c>
      <c r="BB89" s="16" t="s">
        <v>905</v>
      </c>
      <c r="BC89" s="16" t="s">
        <v>1051</v>
      </c>
      <c r="BD89" s="128">
        <v>46289</v>
      </c>
      <c r="BE89" s="34"/>
      <c r="BF89" s="34"/>
      <c r="BG89" s="34"/>
      <c r="BH89" s="34"/>
      <c r="BI89" s="124"/>
      <c r="BJ89" s="40">
        <v>0</v>
      </c>
    </row>
    <row r="90" spans="1:62" ht="252" customHeight="1">
      <c r="A90" s="14" t="s">
        <v>474</v>
      </c>
      <c r="B90" s="16" t="s">
        <v>475</v>
      </c>
      <c r="C90" s="49" t="s">
        <v>476</v>
      </c>
      <c r="D90" s="16">
        <v>80</v>
      </c>
      <c r="E90" s="14" t="s">
        <v>92</v>
      </c>
      <c r="F90" s="143" t="s">
        <v>483</v>
      </c>
      <c r="G90" s="49" t="s">
        <v>484</v>
      </c>
      <c r="H90" s="133" t="s">
        <v>479</v>
      </c>
      <c r="I90" s="134">
        <v>46032</v>
      </c>
      <c r="J90" s="134">
        <v>46387</v>
      </c>
      <c r="K90" s="134">
        <v>46142</v>
      </c>
      <c r="L90" s="134">
        <v>46264</v>
      </c>
      <c r="M90" s="134">
        <v>46386</v>
      </c>
      <c r="N90" s="133" t="s">
        <v>65</v>
      </c>
      <c r="O90" s="133" t="s">
        <v>65</v>
      </c>
      <c r="P90" s="14" t="s">
        <v>402</v>
      </c>
      <c r="Q90" s="14" t="s">
        <v>452</v>
      </c>
      <c r="R90" s="14">
        <v>1</v>
      </c>
      <c r="S90" s="14">
        <v>0</v>
      </c>
      <c r="T90" s="14">
        <v>0</v>
      </c>
      <c r="U90" s="55" t="str">
        <f>IF(OR(S90="",S90=0,T90=""),"",MIN(T90/S90,1))</f>
        <v/>
      </c>
      <c r="V90" s="55">
        <f>IF(OR(R90="",R90=0,T90=""),"",MIN(T90/R90,1))</f>
        <v>0</v>
      </c>
      <c r="W90" s="14" t="str">
        <f t="shared" si="49"/>
        <v>Pendiente</v>
      </c>
      <c r="X90" s="10" t="s">
        <v>481</v>
      </c>
      <c r="Y90" s="14"/>
      <c r="Z90" s="38">
        <v>46273</v>
      </c>
      <c r="AA90" s="14">
        <v>1</v>
      </c>
      <c r="AB90" s="14"/>
      <c r="AC90" s="55" t="str">
        <f>IF(OR(AA90="",AA90=0,AB90=""),"",MIN(AB90/AA90,1))</f>
        <v/>
      </c>
      <c r="AD90" s="55">
        <f>IF(AB90&lt;&gt;"",IF(OR(R90="",R90=0),"",MIN(IF(V90="",0,V90)+(AB90/R90),1)),IF(V90&lt;&gt;"",V90,""))</f>
        <v>0</v>
      </c>
      <c r="AE90" s="14" t="str">
        <f t="shared" si="46"/>
        <v>Pendiente</v>
      </c>
      <c r="AF90" s="14"/>
      <c r="AG90" s="14"/>
      <c r="AH90" s="14"/>
      <c r="AI90" s="16" t="s">
        <v>96</v>
      </c>
      <c r="AJ90" s="54"/>
      <c r="AK90" s="16" t="s">
        <v>792</v>
      </c>
      <c r="AL90" s="16" t="s">
        <v>767</v>
      </c>
      <c r="AM90" s="47">
        <v>46286</v>
      </c>
      <c r="AN90" s="48" t="str">
        <f t="shared" si="36"/>
        <v/>
      </c>
      <c r="AO90" s="34"/>
      <c r="AP90" s="57"/>
      <c r="AQ90" s="34"/>
      <c r="AR90" s="34"/>
      <c r="AS90" s="34"/>
      <c r="AT90" s="34" t="str">
        <f t="shared" si="43"/>
        <v/>
      </c>
      <c r="AU90" s="193"/>
      <c r="AV90" s="193"/>
      <c r="AW90" s="196"/>
      <c r="AX90" s="198"/>
      <c r="AY90" s="201"/>
      <c r="AZ90" s="16" t="s">
        <v>912</v>
      </c>
      <c r="BA90" s="14" t="s">
        <v>902</v>
      </c>
      <c r="BB90" s="16" t="s">
        <v>905</v>
      </c>
      <c r="BC90" s="16" t="s">
        <v>1052</v>
      </c>
      <c r="BD90" s="128">
        <v>46289</v>
      </c>
      <c r="BE90" s="34"/>
      <c r="BF90" s="34"/>
      <c r="BG90" s="34"/>
      <c r="BH90" s="34"/>
      <c r="BI90" s="124"/>
      <c r="BJ90" s="40">
        <v>0</v>
      </c>
    </row>
    <row r="91" spans="1:62" ht="249" customHeight="1">
      <c r="A91" s="14" t="s">
        <v>474</v>
      </c>
      <c r="B91" s="16" t="s">
        <v>475</v>
      </c>
      <c r="C91" s="49" t="s">
        <v>476</v>
      </c>
      <c r="D91" s="16">
        <v>81</v>
      </c>
      <c r="E91" s="14" t="s">
        <v>119</v>
      </c>
      <c r="F91" s="143" t="s">
        <v>485</v>
      </c>
      <c r="G91" s="49" t="s">
        <v>486</v>
      </c>
      <c r="H91" s="133" t="s">
        <v>479</v>
      </c>
      <c r="I91" s="134">
        <v>46032</v>
      </c>
      <c r="J91" s="134">
        <v>46387</v>
      </c>
      <c r="K91" s="134">
        <v>46142</v>
      </c>
      <c r="L91" s="134">
        <v>46264</v>
      </c>
      <c r="M91" s="134">
        <v>46386</v>
      </c>
      <c r="N91" s="133" t="s">
        <v>65</v>
      </c>
      <c r="O91" s="133" t="s">
        <v>65</v>
      </c>
      <c r="P91" s="14" t="s">
        <v>402</v>
      </c>
      <c r="Q91" s="14" t="s">
        <v>452</v>
      </c>
      <c r="R91" s="14">
        <v>1</v>
      </c>
      <c r="S91" s="14">
        <v>0</v>
      </c>
      <c r="T91" s="14">
        <v>0</v>
      </c>
      <c r="U91" s="55" t="str">
        <f>IF(OR(S91="",S91=0,T91=""),"",MIN(T91/S91,1))</f>
        <v/>
      </c>
      <c r="V91" s="55">
        <f>IF(OR(R91="",R91=0,T91=""),"",MIN(T91/R91,1))</f>
        <v>0</v>
      </c>
      <c r="W91" s="14" t="str">
        <f t="shared" si="49"/>
        <v>Pendiente</v>
      </c>
      <c r="X91" s="10" t="s">
        <v>481</v>
      </c>
      <c r="Y91" s="14"/>
      <c r="Z91" s="38">
        <v>46273</v>
      </c>
      <c r="AA91" s="14">
        <v>1</v>
      </c>
      <c r="AB91" s="14"/>
      <c r="AC91" s="55" t="str">
        <f>IF(OR(AA91="",AA91=0,AB91=""),"",MIN(AB91/AA91,1))</f>
        <v/>
      </c>
      <c r="AD91" s="55">
        <f>IF(AB91&lt;&gt;"",IF(OR(R91="",R91=0),"",MIN(IF(V91="",0,V91)+(AB91/R91),1)),IF(V91&lt;&gt;"",V91,""))</f>
        <v>0</v>
      </c>
      <c r="AE91" s="14" t="str">
        <f t="shared" si="46"/>
        <v>Pendiente</v>
      </c>
      <c r="AF91" s="14"/>
      <c r="AG91" s="14"/>
      <c r="AH91" s="14"/>
      <c r="AI91" s="16" t="s">
        <v>96</v>
      </c>
      <c r="AJ91" s="54"/>
      <c r="AK91" s="16" t="s">
        <v>792</v>
      </c>
      <c r="AL91" s="16" t="s">
        <v>767</v>
      </c>
      <c r="AM91" s="47">
        <v>46286</v>
      </c>
      <c r="AN91" s="48" t="str">
        <f t="shared" si="36"/>
        <v/>
      </c>
      <c r="AO91" s="34"/>
      <c r="AP91" s="57"/>
      <c r="AQ91" s="34"/>
      <c r="AR91" s="34"/>
      <c r="AS91" s="34"/>
      <c r="AT91" s="34" t="str">
        <f t="shared" si="43"/>
        <v/>
      </c>
      <c r="AU91" s="193"/>
      <c r="AV91" s="193"/>
      <c r="AW91" s="195"/>
      <c r="AX91" s="199"/>
      <c r="AY91" s="202"/>
      <c r="AZ91" s="44" t="s">
        <v>912</v>
      </c>
      <c r="BA91" s="14" t="s">
        <v>902</v>
      </c>
      <c r="BB91" s="16" t="s">
        <v>905</v>
      </c>
      <c r="BC91" s="16" t="s">
        <v>1051</v>
      </c>
      <c r="BD91" s="128">
        <v>46289</v>
      </c>
      <c r="BE91" s="34"/>
      <c r="BF91" s="34"/>
      <c r="BG91" s="34"/>
      <c r="BH91" s="34"/>
      <c r="BI91" s="124"/>
      <c r="BJ91" s="40">
        <v>0</v>
      </c>
    </row>
    <row r="92" spans="1:62" ht="132" customHeight="1">
      <c r="A92" s="16" t="s">
        <v>487</v>
      </c>
      <c r="B92" s="16" t="s">
        <v>488</v>
      </c>
      <c r="C92" s="49" t="s">
        <v>489</v>
      </c>
      <c r="D92" s="16">
        <v>82</v>
      </c>
      <c r="E92" s="14" t="s">
        <v>61</v>
      </c>
      <c r="F92" s="143" t="s">
        <v>490</v>
      </c>
      <c r="G92" s="49" t="s">
        <v>491</v>
      </c>
      <c r="H92" s="133" t="s">
        <v>492</v>
      </c>
      <c r="I92" s="134">
        <v>46032</v>
      </c>
      <c r="J92" s="134">
        <v>46387</v>
      </c>
      <c r="K92" s="134">
        <v>46142</v>
      </c>
      <c r="L92" s="134">
        <v>46264</v>
      </c>
      <c r="M92" s="134">
        <v>46386</v>
      </c>
      <c r="N92" s="133" t="s">
        <v>65</v>
      </c>
      <c r="O92" s="133" t="s">
        <v>65</v>
      </c>
      <c r="P92" s="14" t="s">
        <v>66</v>
      </c>
      <c r="Q92" s="14" t="s">
        <v>493</v>
      </c>
      <c r="R92" s="14">
        <v>2</v>
      </c>
      <c r="S92" s="14">
        <v>1</v>
      </c>
      <c r="T92" s="14">
        <v>1</v>
      </c>
      <c r="U92" s="55">
        <f t="shared" ref="U92:U120" si="50">IF(OR(S92="",S92=0,T92=""),"",MIN(T92/S92,1))</f>
        <v>1</v>
      </c>
      <c r="V92" s="55">
        <f t="shared" ref="V92:V120" si="51">IF(OR(R92="",R92=0,T92=""),"",MIN(T92/R92,1))</f>
        <v>0.5</v>
      </c>
      <c r="W92" s="14" t="str">
        <f t="shared" si="49"/>
        <v>En ejecución</v>
      </c>
      <c r="X92" s="10" t="s">
        <v>494</v>
      </c>
      <c r="Y92" s="10" t="s">
        <v>495</v>
      </c>
      <c r="Z92" s="128">
        <v>46273</v>
      </c>
      <c r="AA92" s="14">
        <v>1</v>
      </c>
      <c r="AB92" s="14"/>
      <c r="AC92" s="55" t="str">
        <f t="shared" ref="AC92:AC109" si="52">IF(OR(AA92="",AA92=0,AB92=""),"",MIN(AB92/AA92,1))</f>
        <v/>
      </c>
      <c r="AD92" s="55">
        <f t="shared" ref="AD92:AD109" si="53">IF(AB92&lt;&gt;"",IF(OR(R92="",R92=0),"",MIN(IF(V92="",0,V92)+(AB92/R92),1)),IF(V92&lt;&gt;"",V92,""))</f>
        <v>0.5</v>
      </c>
      <c r="AE92" s="14" t="str">
        <f t="shared" si="46"/>
        <v>En ejecución</v>
      </c>
      <c r="AF92" s="14"/>
      <c r="AG92" s="14"/>
      <c r="AH92" s="14"/>
      <c r="AI92" s="16" t="s">
        <v>70</v>
      </c>
      <c r="AJ92" s="54">
        <v>0.5</v>
      </c>
      <c r="AK92" s="16" t="s">
        <v>793</v>
      </c>
      <c r="AL92" s="16" t="s">
        <v>717</v>
      </c>
      <c r="AM92" s="47">
        <v>46286</v>
      </c>
      <c r="AN92" s="48" t="str">
        <f t="shared" si="36"/>
        <v>En ejecución</v>
      </c>
      <c r="AO92" s="34"/>
      <c r="AP92" s="57"/>
      <c r="AQ92" s="34"/>
      <c r="AR92" s="34"/>
      <c r="AS92" s="34"/>
      <c r="AT92" s="34" t="str">
        <f t="shared" si="43"/>
        <v/>
      </c>
      <c r="AU92" s="193" t="s">
        <v>496</v>
      </c>
      <c r="AV92" s="193" t="s">
        <v>72</v>
      </c>
      <c r="AW92" s="194">
        <v>1</v>
      </c>
      <c r="AX92" s="197">
        <f>IF((COUNT(AJ92,AP92)+COUNT(AJ93,AP93)+COUNT(AJ94,AP94))=0,"",(MIN(SUM(AJ92,AP92),1)+MIN(SUM(AJ93,AP93),1)+MIN(SUM(AJ94,AP94),1))/3)</f>
        <v>0.66666666666666663</v>
      </c>
      <c r="AY92" s="200" t="str">
        <f>IF(AX92="","Sin medición",IF(AX92&gt;=1,"Cumplido",IF(AX92&gt;0,"En ejecución","Pendiente")))</f>
        <v>En ejecución</v>
      </c>
      <c r="AZ92" s="44" t="s">
        <v>1053</v>
      </c>
      <c r="BA92" s="16" t="s">
        <v>692</v>
      </c>
      <c r="BB92" s="16" t="s">
        <v>690</v>
      </c>
      <c r="BC92" s="16" t="s">
        <v>1054</v>
      </c>
      <c r="BD92" s="128">
        <v>46289</v>
      </c>
      <c r="BE92" s="34"/>
      <c r="BF92" s="34"/>
      <c r="BG92" s="34"/>
      <c r="BH92" s="34"/>
      <c r="BI92" s="124"/>
      <c r="BJ92" s="40">
        <v>0.5</v>
      </c>
    </row>
    <row r="93" spans="1:62" ht="171" customHeight="1">
      <c r="A93" s="16" t="s">
        <v>487</v>
      </c>
      <c r="B93" s="16" t="s">
        <v>488</v>
      </c>
      <c r="C93" s="49" t="s">
        <v>489</v>
      </c>
      <c r="D93" s="16">
        <v>83</v>
      </c>
      <c r="E93" s="14" t="s">
        <v>92</v>
      </c>
      <c r="F93" s="148" t="s">
        <v>497</v>
      </c>
      <c r="G93" s="49" t="s">
        <v>498</v>
      </c>
      <c r="H93" s="133" t="s">
        <v>492</v>
      </c>
      <c r="I93" s="134">
        <v>46032</v>
      </c>
      <c r="J93" s="134">
        <v>46387</v>
      </c>
      <c r="K93" s="134">
        <v>46142</v>
      </c>
      <c r="L93" s="134">
        <v>46264</v>
      </c>
      <c r="M93" s="134">
        <v>46386</v>
      </c>
      <c r="N93" s="133" t="s">
        <v>65</v>
      </c>
      <c r="O93" s="133" t="s">
        <v>65</v>
      </c>
      <c r="P93" s="14" t="s">
        <v>66</v>
      </c>
      <c r="Q93" s="14" t="s">
        <v>88</v>
      </c>
      <c r="R93" s="14">
        <v>2</v>
      </c>
      <c r="S93" s="14">
        <v>1</v>
      </c>
      <c r="T93" s="14">
        <v>1</v>
      </c>
      <c r="U93" s="55">
        <f t="shared" si="50"/>
        <v>1</v>
      </c>
      <c r="V93" s="55">
        <f t="shared" si="51"/>
        <v>0.5</v>
      </c>
      <c r="W93" s="14" t="str">
        <f t="shared" si="49"/>
        <v>En ejecución</v>
      </c>
      <c r="X93" s="10" t="s">
        <v>499</v>
      </c>
      <c r="Y93" s="10" t="s">
        <v>500</v>
      </c>
      <c r="Z93" s="128">
        <v>46273</v>
      </c>
      <c r="AA93" s="14">
        <v>1</v>
      </c>
      <c r="AB93" s="14"/>
      <c r="AC93" s="55" t="str">
        <f t="shared" si="52"/>
        <v/>
      </c>
      <c r="AD93" s="55">
        <f t="shared" si="53"/>
        <v>0.5</v>
      </c>
      <c r="AE93" s="14" t="str">
        <f t="shared" si="46"/>
        <v>En ejecución</v>
      </c>
      <c r="AF93" s="14"/>
      <c r="AG93" s="14"/>
      <c r="AH93" s="14"/>
      <c r="AI93" s="16" t="s">
        <v>70</v>
      </c>
      <c r="AJ93" s="54">
        <v>0.5</v>
      </c>
      <c r="AK93" s="16" t="s">
        <v>794</v>
      </c>
      <c r="AL93" s="16" t="s">
        <v>717</v>
      </c>
      <c r="AM93" s="47">
        <v>46286</v>
      </c>
      <c r="AN93" s="48" t="str">
        <f t="shared" si="36"/>
        <v>En ejecución</v>
      </c>
      <c r="AO93" s="34"/>
      <c r="AP93" s="57"/>
      <c r="AQ93" s="34"/>
      <c r="AR93" s="34"/>
      <c r="AS93" s="34"/>
      <c r="AT93" s="34" t="str">
        <f t="shared" si="43"/>
        <v/>
      </c>
      <c r="AU93" s="193"/>
      <c r="AV93" s="193"/>
      <c r="AW93" s="196"/>
      <c r="AX93" s="198"/>
      <c r="AY93" s="201"/>
      <c r="AZ93" s="16" t="s">
        <v>1055</v>
      </c>
      <c r="BA93" s="16" t="s">
        <v>900</v>
      </c>
      <c r="BB93" s="16" t="s">
        <v>903</v>
      </c>
      <c r="BC93" s="16" t="s">
        <v>1056</v>
      </c>
      <c r="BD93" s="128">
        <v>46289</v>
      </c>
      <c r="BE93" s="34"/>
      <c r="BF93" s="34"/>
      <c r="BG93" s="34"/>
      <c r="BH93" s="34"/>
      <c r="BI93" s="124"/>
      <c r="BJ93" s="40">
        <v>0.13</v>
      </c>
    </row>
    <row r="94" spans="1:62" ht="69.75" customHeight="1">
      <c r="A94" s="16" t="s">
        <v>487</v>
      </c>
      <c r="B94" s="16" t="s">
        <v>488</v>
      </c>
      <c r="C94" s="153" t="s">
        <v>489</v>
      </c>
      <c r="D94" s="16">
        <v>84</v>
      </c>
      <c r="E94" s="14" t="s">
        <v>119</v>
      </c>
      <c r="F94" s="143" t="s">
        <v>501</v>
      </c>
      <c r="G94" s="49" t="s">
        <v>502</v>
      </c>
      <c r="H94" s="133" t="s">
        <v>492</v>
      </c>
      <c r="I94" s="134">
        <v>46032</v>
      </c>
      <c r="J94" s="134">
        <v>46387</v>
      </c>
      <c r="K94" s="134">
        <v>46142</v>
      </c>
      <c r="L94" s="134">
        <v>46264</v>
      </c>
      <c r="M94" s="134">
        <v>46386</v>
      </c>
      <c r="N94" s="133" t="s">
        <v>65</v>
      </c>
      <c r="O94" s="133" t="s">
        <v>65</v>
      </c>
      <c r="P94" s="14" t="s">
        <v>78</v>
      </c>
      <c r="Q94" s="14" t="s">
        <v>428</v>
      </c>
      <c r="R94" s="40">
        <v>1</v>
      </c>
      <c r="S94" s="14">
        <v>8</v>
      </c>
      <c r="T94" s="14">
        <v>8</v>
      </c>
      <c r="U94" s="55">
        <f t="shared" si="50"/>
        <v>1</v>
      </c>
      <c r="V94" s="55">
        <f t="shared" si="51"/>
        <v>1</v>
      </c>
      <c r="W94" s="14" t="str">
        <f t="shared" si="49"/>
        <v>Cumplida</v>
      </c>
      <c r="X94" s="10" t="s">
        <v>503</v>
      </c>
      <c r="Y94" s="10" t="s">
        <v>504</v>
      </c>
      <c r="Z94" s="128">
        <v>46273</v>
      </c>
      <c r="AA94" s="40">
        <v>1</v>
      </c>
      <c r="AB94" s="14"/>
      <c r="AC94" s="55" t="str">
        <f t="shared" si="52"/>
        <v/>
      </c>
      <c r="AD94" s="55">
        <f t="shared" si="53"/>
        <v>1</v>
      </c>
      <c r="AE94" s="14" t="str">
        <f t="shared" si="46"/>
        <v>Cumplida</v>
      </c>
      <c r="AF94" s="14"/>
      <c r="AG94" s="14"/>
      <c r="AH94" s="14"/>
      <c r="AI94" s="16" t="s">
        <v>70</v>
      </c>
      <c r="AJ94" s="54">
        <v>1</v>
      </c>
      <c r="AK94" s="16" t="s">
        <v>795</v>
      </c>
      <c r="AL94" s="16" t="s">
        <v>714</v>
      </c>
      <c r="AM94" s="47">
        <v>46286</v>
      </c>
      <c r="AN94" s="48" t="str">
        <f t="shared" si="36"/>
        <v>Cumplida</v>
      </c>
      <c r="AO94" s="34"/>
      <c r="AP94" s="57"/>
      <c r="AQ94" s="34"/>
      <c r="AR94" s="34"/>
      <c r="AS94" s="34"/>
      <c r="AT94" s="34" t="str">
        <f t="shared" si="43"/>
        <v/>
      </c>
      <c r="AU94" s="193"/>
      <c r="AV94" s="193"/>
      <c r="AW94" s="195"/>
      <c r="AX94" s="199"/>
      <c r="AY94" s="202"/>
      <c r="AZ94" s="16" t="s">
        <v>923</v>
      </c>
      <c r="BA94" s="16" t="s">
        <v>901</v>
      </c>
      <c r="BB94" s="16" t="s">
        <v>904</v>
      </c>
      <c r="BC94" s="16" t="s">
        <v>1057</v>
      </c>
      <c r="BD94" s="128">
        <v>46289</v>
      </c>
      <c r="BE94" s="34"/>
      <c r="BF94" s="34"/>
      <c r="BG94" s="34"/>
      <c r="BH94" s="34"/>
      <c r="BI94" s="124"/>
      <c r="BJ94" s="40">
        <v>0</v>
      </c>
    </row>
    <row r="95" spans="1:62" ht="40" customHeight="1">
      <c r="A95" s="16" t="s">
        <v>505</v>
      </c>
      <c r="B95" s="16" t="s">
        <v>488</v>
      </c>
      <c r="C95" s="49" t="s">
        <v>506</v>
      </c>
      <c r="D95" s="16">
        <v>85</v>
      </c>
      <c r="E95" s="14" t="s">
        <v>61</v>
      </c>
      <c r="F95" s="143" t="s">
        <v>507</v>
      </c>
      <c r="G95" s="49" t="s">
        <v>508</v>
      </c>
      <c r="H95" s="133" t="s">
        <v>426</v>
      </c>
      <c r="I95" s="134">
        <v>46032</v>
      </c>
      <c r="J95" s="134">
        <v>46387</v>
      </c>
      <c r="K95" s="134">
        <v>46142</v>
      </c>
      <c r="L95" s="134">
        <v>46264</v>
      </c>
      <c r="M95" s="134">
        <v>46386</v>
      </c>
      <c r="N95" s="133" t="s">
        <v>65</v>
      </c>
      <c r="O95" s="133" t="s">
        <v>65</v>
      </c>
      <c r="P95" s="14" t="s">
        <v>66</v>
      </c>
      <c r="Q95" s="14" t="s">
        <v>88</v>
      </c>
      <c r="R95" s="14">
        <v>2</v>
      </c>
      <c r="S95" s="14">
        <v>1</v>
      </c>
      <c r="T95" s="14">
        <v>1</v>
      </c>
      <c r="U95" s="55">
        <f t="shared" si="50"/>
        <v>1</v>
      </c>
      <c r="V95" s="55">
        <f t="shared" si="51"/>
        <v>0.5</v>
      </c>
      <c r="W95" s="14" t="str">
        <f t="shared" si="49"/>
        <v>En ejecución</v>
      </c>
      <c r="X95" s="10" t="s">
        <v>509</v>
      </c>
      <c r="Y95" s="10" t="s">
        <v>510</v>
      </c>
      <c r="Z95" s="128">
        <v>46273</v>
      </c>
      <c r="AA95" s="14">
        <v>1</v>
      </c>
      <c r="AB95" s="14"/>
      <c r="AC95" s="55" t="str">
        <f t="shared" si="52"/>
        <v/>
      </c>
      <c r="AD95" s="55">
        <f t="shared" si="53"/>
        <v>0.5</v>
      </c>
      <c r="AE95" s="14" t="str">
        <f t="shared" si="46"/>
        <v>En ejecución</v>
      </c>
      <c r="AF95" s="14"/>
      <c r="AG95" s="14"/>
      <c r="AH95" s="14"/>
      <c r="AI95" s="16" t="s">
        <v>70</v>
      </c>
      <c r="AJ95" s="54">
        <v>0.5</v>
      </c>
      <c r="AK95" s="16" t="s">
        <v>796</v>
      </c>
      <c r="AL95" s="16" t="s">
        <v>717</v>
      </c>
      <c r="AM95" s="47">
        <v>46286</v>
      </c>
      <c r="AN95" s="48" t="str">
        <f t="shared" si="36"/>
        <v>En ejecución</v>
      </c>
      <c r="AO95" s="34"/>
      <c r="AP95" s="57"/>
      <c r="AQ95" s="34"/>
      <c r="AR95" s="34"/>
      <c r="AS95" s="34"/>
      <c r="AT95" s="34" t="str">
        <f t="shared" si="43"/>
        <v/>
      </c>
      <c r="AU95" s="193" t="s">
        <v>511</v>
      </c>
      <c r="AV95" s="193" t="s">
        <v>72</v>
      </c>
      <c r="AW95" s="194">
        <v>1</v>
      </c>
      <c r="AX95" s="197">
        <f>IF((COUNT(AJ95,AP95)+COUNT(AJ96,AP96)+COUNT(AJ97,AP97))=0,"",(MIN(SUM(AJ95,AP95),1)+MIN(SUM(AJ96,AP96),1)+MIN(SUM(AJ97,AP97),1))/3)</f>
        <v>0.5</v>
      </c>
      <c r="AY95" s="200" t="str">
        <f>IF(AX95="","Sin medición",IF(AX95&gt;=1,"Cumplido",IF(AX95&gt;0,"En ejecución","Pendiente")))</f>
        <v>En ejecución</v>
      </c>
      <c r="AZ95" s="16" t="s">
        <v>924</v>
      </c>
      <c r="BA95" s="16" t="s">
        <v>692</v>
      </c>
      <c r="BB95" s="16" t="s">
        <v>690</v>
      </c>
      <c r="BC95" s="16" t="s">
        <v>1058</v>
      </c>
      <c r="BD95" s="128">
        <v>46289</v>
      </c>
      <c r="BE95" s="34"/>
      <c r="BF95" s="34"/>
      <c r="BG95" s="34"/>
      <c r="BH95" s="34"/>
      <c r="BI95" s="124"/>
      <c r="BJ95" s="40">
        <v>0.5</v>
      </c>
    </row>
    <row r="96" spans="1:62" ht="73" customHeight="1">
      <c r="A96" s="16" t="s">
        <v>505</v>
      </c>
      <c r="B96" s="16" t="s">
        <v>488</v>
      </c>
      <c r="C96" s="49" t="s">
        <v>506</v>
      </c>
      <c r="D96" s="16">
        <v>86</v>
      </c>
      <c r="E96" s="14" t="s">
        <v>92</v>
      </c>
      <c r="F96" s="148" t="s">
        <v>512</v>
      </c>
      <c r="G96" s="49" t="s">
        <v>513</v>
      </c>
      <c r="H96" s="133" t="s">
        <v>492</v>
      </c>
      <c r="I96" s="134">
        <v>46032</v>
      </c>
      <c r="J96" s="134">
        <v>46387</v>
      </c>
      <c r="K96" s="134">
        <v>46142</v>
      </c>
      <c r="L96" s="134">
        <v>46264</v>
      </c>
      <c r="M96" s="134">
        <v>46386</v>
      </c>
      <c r="N96" s="133" t="s">
        <v>65</v>
      </c>
      <c r="O96" s="133" t="s">
        <v>65</v>
      </c>
      <c r="P96" s="14" t="s">
        <v>66</v>
      </c>
      <c r="Q96" s="14" t="s">
        <v>493</v>
      </c>
      <c r="R96" s="14">
        <v>12</v>
      </c>
      <c r="S96" s="14">
        <v>6</v>
      </c>
      <c r="T96" s="14">
        <v>6</v>
      </c>
      <c r="U96" s="55">
        <f t="shared" si="50"/>
        <v>1</v>
      </c>
      <c r="V96" s="55">
        <f t="shared" si="51"/>
        <v>0.5</v>
      </c>
      <c r="W96" s="14" t="str">
        <f t="shared" si="49"/>
        <v>En ejecución</v>
      </c>
      <c r="X96" s="10" t="s">
        <v>514</v>
      </c>
      <c r="Y96" s="10" t="s">
        <v>515</v>
      </c>
      <c r="Z96" s="128">
        <v>46273</v>
      </c>
      <c r="AA96" s="14">
        <v>6</v>
      </c>
      <c r="AB96" s="14"/>
      <c r="AC96" s="55" t="str">
        <f t="shared" si="52"/>
        <v/>
      </c>
      <c r="AD96" s="55">
        <f t="shared" si="53"/>
        <v>0.5</v>
      </c>
      <c r="AE96" s="14" t="str">
        <f t="shared" si="46"/>
        <v>En ejecución</v>
      </c>
      <c r="AF96" s="14"/>
      <c r="AG96" s="14"/>
      <c r="AH96" s="14"/>
      <c r="AI96" s="16" t="s">
        <v>70</v>
      </c>
      <c r="AJ96" s="54">
        <v>0.5</v>
      </c>
      <c r="AK96" s="16" t="s">
        <v>797</v>
      </c>
      <c r="AL96" s="16" t="s">
        <v>717</v>
      </c>
      <c r="AM96" s="47">
        <v>46286</v>
      </c>
      <c r="AN96" s="48" t="str">
        <f t="shared" si="36"/>
        <v>En ejecución</v>
      </c>
      <c r="AO96" s="34"/>
      <c r="AP96" s="57"/>
      <c r="AQ96" s="34"/>
      <c r="AR96" s="34"/>
      <c r="AS96" s="34"/>
      <c r="AT96" s="34" t="str">
        <f t="shared" si="43"/>
        <v/>
      </c>
      <c r="AU96" s="193"/>
      <c r="AV96" s="193"/>
      <c r="AW96" s="196"/>
      <c r="AX96" s="198"/>
      <c r="AY96" s="201"/>
      <c r="AZ96" s="16" t="s">
        <v>1059</v>
      </c>
      <c r="BA96" s="16" t="s">
        <v>692</v>
      </c>
      <c r="BB96" s="16" t="s">
        <v>690</v>
      </c>
      <c r="BC96" s="16" t="s">
        <v>1060</v>
      </c>
      <c r="BD96" s="128">
        <v>46289</v>
      </c>
      <c r="BE96" s="34"/>
      <c r="BF96" s="34"/>
      <c r="BG96" s="34"/>
      <c r="BH96" s="34"/>
      <c r="BI96" s="124"/>
      <c r="BJ96" s="40">
        <v>0.5</v>
      </c>
    </row>
    <row r="97" spans="1:62" ht="104" customHeight="1">
      <c r="A97" s="16" t="s">
        <v>505</v>
      </c>
      <c r="B97" s="16" t="s">
        <v>488</v>
      </c>
      <c r="C97" s="49" t="s">
        <v>506</v>
      </c>
      <c r="D97" s="16">
        <v>87</v>
      </c>
      <c r="E97" s="14" t="s">
        <v>119</v>
      </c>
      <c r="F97" s="143" t="s">
        <v>516</v>
      </c>
      <c r="G97" s="49" t="s">
        <v>517</v>
      </c>
      <c r="H97" s="133" t="s">
        <v>492</v>
      </c>
      <c r="I97" s="134">
        <v>46032</v>
      </c>
      <c r="J97" s="134">
        <v>46387</v>
      </c>
      <c r="K97" s="134">
        <v>46142</v>
      </c>
      <c r="L97" s="134">
        <v>46264</v>
      </c>
      <c r="M97" s="134">
        <v>46386</v>
      </c>
      <c r="N97" s="133" t="s">
        <v>65</v>
      </c>
      <c r="O97" s="133" t="s">
        <v>65</v>
      </c>
      <c r="P97" s="14" t="s">
        <v>66</v>
      </c>
      <c r="Q97" s="14" t="s">
        <v>493</v>
      </c>
      <c r="R97" s="14">
        <v>6</v>
      </c>
      <c r="S97" s="14">
        <v>3</v>
      </c>
      <c r="T97" s="14">
        <v>3</v>
      </c>
      <c r="U97" s="55">
        <f t="shared" si="50"/>
        <v>1</v>
      </c>
      <c r="V97" s="55">
        <f t="shared" si="51"/>
        <v>0.5</v>
      </c>
      <c r="W97" s="14" t="str">
        <f t="shared" si="49"/>
        <v>En ejecución</v>
      </c>
      <c r="X97" s="10" t="s">
        <v>518</v>
      </c>
      <c r="Y97" s="10" t="s">
        <v>519</v>
      </c>
      <c r="Z97" s="128">
        <v>46273</v>
      </c>
      <c r="AA97" s="14">
        <v>3</v>
      </c>
      <c r="AB97" s="14"/>
      <c r="AC97" s="55" t="str">
        <f t="shared" si="52"/>
        <v/>
      </c>
      <c r="AD97" s="55">
        <f t="shared" si="53"/>
        <v>0.5</v>
      </c>
      <c r="AE97" s="14" t="str">
        <f t="shared" si="46"/>
        <v>En ejecución</v>
      </c>
      <c r="AF97" s="14"/>
      <c r="AG97" s="14"/>
      <c r="AH97" s="14"/>
      <c r="AI97" s="16" t="s">
        <v>70</v>
      </c>
      <c r="AJ97" s="54">
        <v>0.5</v>
      </c>
      <c r="AK97" s="16" t="s">
        <v>798</v>
      </c>
      <c r="AL97" s="16" t="s">
        <v>717</v>
      </c>
      <c r="AM97" s="47">
        <v>46286</v>
      </c>
      <c r="AN97" s="48" t="str">
        <f t="shared" si="36"/>
        <v>En ejecución</v>
      </c>
      <c r="AO97" s="34"/>
      <c r="AP97" s="57"/>
      <c r="AQ97" s="34"/>
      <c r="AR97" s="34"/>
      <c r="AS97" s="34"/>
      <c r="AT97" s="34" t="str">
        <f t="shared" si="43"/>
        <v/>
      </c>
      <c r="AU97" s="193"/>
      <c r="AV97" s="193"/>
      <c r="AW97" s="195"/>
      <c r="AX97" s="199"/>
      <c r="AY97" s="202"/>
      <c r="AZ97" s="16" t="s">
        <v>1061</v>
      </c>
      <c r="BA97" s="16" t="s">
        <v>692</v>
      </c>
      <c r="BB97" s="16" t="s">
        <v>690</v>
      </c>
      <c r="BC97" s="16" t="s">
        <v>1062</v>
      </c>
      <c r="BD97" s="128">
        <v>46289</v>
      </c>
      <c r="BE97" s="34"/>
      <c r="BF97" s="34"/>
      <c r="BG97" s="34"/>
      <c r="BH97" s="34"/>
      <c r="BI97" s="124"/>
      <c r="BJ97" s="40">
        <v>0.5</v>
      </c>
    </row>
    <row r="98" spans="1:62" ht="109" customHeight="1">
      <c r="A98" s="16" t="s">
        <v>520</v>
      </c>
      <c r="B98" s="16" t="s">
        <v>521</v>
      </c>
      <c r="C98" s="49" t="s">
        <v>522</v>
      </c>
      <c r="D98" s="16">
        <v>88</v>
      </c>
      <c r="E98" s="14" t="s">
        <v>61</v>
      </c>
      <c r="F98" s="143" t="s">
        <v>523</v>
      </c>
      <c r="G98" s="49" t="s">
        <v>524</v>
      </c>
      <c r="H98" s="133" t="s">
        <v>525</v>
      </c>
      <c r="I98" s="134">
        <v>46032</v>
      </c>
      <c r="J98" s="134">
        <v>46387</v>
      </c>
      <c r="K98" s="134">
        <v>46142</v>
      </c>
      <c r="L98" s="134">
        <v>46264</v>
      </c>
      <c r="M98" s="134">
        <v>46386</v>
      </c>
      <c r="N98" s="133" t="s">
        <v>65</v>
      </c>
      <c r="O98" s="133" t="s">
        <v>65</v>
      </c>
      <c r="P98" s="14" t="s">
        <v>526</v>
      </c>
      <c r="Q98" s="14" t="s">
        <v>165</v>
      </c>
      <c r="R98" s="14">
        <v>1</v>
      </c>
      <c r="S98" s="14">
        <v>0.5</v>
      </c>
      <c r="T98" s="14">
        <v>0.5</v>
      </c>
      <c r="U98" s="55">
        <f t="shared" si="50"/>
        <v>1</v>
      </c>
      <c r="V98" s="55">
        <f t="shared" si="51"/>
        <v>0.5</v>
      </c>
      <c r="W98" s="14" t="str">
        <f t="shared" si="49"/>
        <v>En ejecución</v>
      </c>
      <c r="X98" s="129" t="s">
        <v>527</v>
      </c>
      <c r="Y98" s="129" t="s">
        <v>528</v>
      </c>
      <c r="Z98" s="139">
        <v>46272</v>
      </c>
      <c r="AA98" s="14">
        <v>0.5</v>
      </c>
      <c r="AB98" s="14"/>
      <c r="AC98" s="55" t="str">
        <f t="shared" si="52"/>
        <v/>
      </c>
      <c r="AD98" s="55">
        <f t="shared" si="53"/>
        <v>0.5</v>
      </c>
      <c r="AE98" s="14" t="str">
        <f t="shared" si="46"/>
        <v>En ejecución</v>
      </c>
      <c r="AF98" s="14"/>
      <c r="AG98" s="14"/>
      <c r="AH98" s="14"/>
      <c r="AI98" s="16" t="s">
        <v>70</v>
      </c>
      <c r="AJ98" s="54">
        <v>0.5</v>
      </c>
      <c r="AK98" s="16" t="s">
        <v>799</v>
      </c>
      <c r="AL98" s="16" t="s">
        <v>717</v>
      </c>
      <c r="AM98" s="47">
        <v>46286</v>
      </c>
      <c r="AN98" s="48" t="str">
        <f t="shared" si="36"/>
        <v>En ejecución</v>
      </c>
      <c r="AO98" s="34"/>
      <c r="AP98" s="57"/>
      <c r="AQ98" s="34"/>
      <c r="AR98" s="34"/>
      <c r="AS98" s="34"/>
      <c r="AT98" s="34" t="str">
        <f t="shared" si="43"/>
        <v/>
      </c>
      <c r="AU98" s="193" t="s">
        <v>529</v>
      </c>
      <c r="AV98" s="193" t="s">
        <v>72</v>
      </c>
      <c r="AW98" s="194">
        <v>1</v>
      </c>
      <c r="AX98" s="197">
        <f>IF((COUNT(AJ98,AP98)+COUNT(AJ99,AP99)+COUNT(AJ100,AP100))=0,"",(MIN(SUM(AJ98,AP98),1)+MIN(SUM(AJ99,AP99),1)+MIN(SUM(AJ100,AP100),1))/3)</f>
        <v>0.55666666666666664</v>
      </c>
      <c r="AY98" s="200" t="str">
        <f>IF(AX98="","Sin medición",IF(AX98&gt;=1,"Cumplido",IF(AX98&gt;0,"En ejecución","Pendiente")))</f>
        <v>En ejecución</v>
      </c>
      <c r="AZ98" s="16" t="s">
        <v>925</v>
      </c>
      <c r="BA98" s="10" t="s">
        <v>692</v>
      </c>
      <c r="BB98" s="10" t="s">
        <v>690</v>
      </c>
      <c r="BC98" s="16" t="s">
        <v>1063</v>
      </c>
      <c r="BD98" s="128">
        <v>46289</v>
      </c>
      <c r="BE98" s="34"/>
      <c r="BF98" s="34"/>
      <c r="BG98" s="34"/>
      <c r="BH98" s="34"/>
      <c r="BI98" s="124"/>
      <c r="BJ98" s="40">
        <v>0.5</v>
      </c>
    </row>
    <row r="99" spans="1:62" ht="114" customHeight="1">
      <c r="A99" s="16" t="s">
        <v>520</v>
      </c>
      <c r="B99" s="16" t="s">
        <v>521</v>
      </c>
      <c r="C99" s="49" t="s">
        <v>522</v>
      </c>
      <c r="D99" s="16">
        <v>89</v>
      </c>
      <c r="E99" s="14" t="s">
        <v>92</v>
      </c>
      <c r="F99" s="148" t="s">
        <v>530</v>
      </c>
      <c r="G99" s="49" t="s">
        <v>531</v>
      </c>
      <c r="H99" s="133" t="s">
        <v>525</v>
      </c>
      <c r="I99" s="134">
        <v>46032</v>
      </c>
      <c r="J99" s="134">
        <v>46387</v>
      </c>
      <c r="K99" s="134">
        <v>46142</v>
      </c>
      <c r="L99" s="134">
        <v>46264</v>
      </c>
      <c r="M99" s="134">
        <v>46386</v>
      </c>
      <c r="N99" s="133" t="s">
        <v>65</v>
      </c>
      <c r="O99" s="133" t="s">
        <v>65</v>
      </c>
      <c r="P99" s="14" t="s">
        <v>526</v>
      </c>
      <c r="Q99" s="14" t="s">
        <v>165</v>
      </c>
      <c r="R99" s="14">
        <v>1</v>
      </c>
      <c r="S99" s="14">
        <v>0.5</v>
      </c>
      <c r="T99" s="14">
        <v>0.5</v>
      </c>
      <c r="U99" s="55">
        <f t="shared" si="50"/>
        <v>1</v>
      </c>
      <c r="V99" s="55">
        <f t="shared" si="51"/>
        <v>0.5</v>
      </c>
      <c r="W99" s="14" t="str">
        <f t="shared" si="49"/>
        <v>En ejecución</v>
      </c>
      <c r="X99" s="129" t="s">
        <v>532</v>
      </c>
      <c r="Y99" s="129" t="s">
        <v>533</v>
      </c>
      <c r="Z99" s="139">
        <v>46272</v>
      </c>
      <c r="AA99" s="14">
        <v>0.5</v>
      </c>
      <c r="AB99" s="14"/>
      <c r="AC99" s="55" t="str">
        <f t="shared" si="52"/>
        <v/>
      </c>
      <c r="AD99" s="55">
        <f t="shared" si="53"/>
        <v>0.5</v>
      </c>
      <c r="AE99" s="14" t="str">
        <f t="shared" si="46"/>
        <v>En ejecución</v>
      </c>
      <c r="AF99" s="14"/>
      <c r="AG99" s="14"/>
      <c r="AH99" s="14"/>
      <c r="AI99" s="16" t="s">
        <v>70</v>
      </c>
      <c r="AJ99" s="54">
        <v>0.5</v>
      </c>
      <c r="AK99" s="16" t="s">
        <v>800</v>
      </c>
      <c r="AL99" s="16" t="s">
        <v>717</v>
      </c>
      <c r="AM99" s="47">
        <v>46286</v>
      </c>
      <c r="AN99" s="48" t="str">
        <f t="shared" si="36"/>
        <v>En ejecución</v>
      </c>
      <c r="AO99" s="34"/>
      <c r="AP99" s="57"/>
      <c r="AQ99" s="34"/>
      <c r="AR99" s="34"/>
      <c r="AS99" s="34"/>
      <c r="AT99" s="34" t="str">
        <f t="shared" si="43"/>
        <v/>
      </c>
      <c r="AU99" s="193"/>
      <c r="AV99" s="193"/>
      <c r="AW99" s="196"/>
      <c r="AX99" s="198"/>
      <c r="AY99" s="201"/>
      <c r="AZ99" s="16" t="s">
        <v>926</v>
      </c>
      <c r="BA99" s="10" t="s">
        <v>692</v>
      </c>
      <c r="BB99" s="10" t="s">
        <v>690</v>
      </c>
      <c r="BC99" s="16" t="s">
        <v>1064</v>
      </c>
      <c r="BD99" s="128">
        <v>46289</v>
      </c>
      <c r="BE99" s="34"/>
      <c r="BF99" s="34"/>
      <c r="BG99" s="34"/>
      <c r="BH99" s="34"/>
      <c r="BI99" s="124"/>
      <c r="BJ99" s="40">
        <v>0.5</v>
      </c>
    </row>
    <row r="100" spans="1:62" ht="128" customHeight="1">
      <c r="A100" s="16" t="s">
        <v>520</v>
      </c>
      <c r="B100" s="16" t="s">
        <v>521</v>
      </c>
      <c r="C100" s="49" t="s">
        <v>522</v>
      </c>
      <c r="D100" s="16">
        <v>90</v>
      </c>
      <c r="E100" s="14" t="s">
        <v>119</v>
      </c>
      <c r="F100" s="143" t="s">
        <v>534</v>
      </c>
      <c r="G100" s="49" t="s">
        <v>535</v>
      </c>
      <c r="H100" s="133" t="s">
        <v>525</v>
      </c>
      <c r="I100" s="134">
        <v>46032</v>
      </c>
      <c r="J100" s="134">
        <v>46387</v>
      </c>
      <c r="K100" s="134">
        <v>46142</v>
      </c>
      <c r="L100" s="134">
        <v>46264</v>
      </c>
      <c r="M100" s="134">
        <v>46386</v>
      </c>
      <c r="N100" s="133" t="s">
        <v>65</v>
      </c>
      <c r="O100" s="133" t="s">
        <v>65</v>
      </c>
      <c r="P100" s="14" t="s">
        <v>526</v>
      </c>
      <c r="Q100" s="14" t="s">
        <v>67</v>
      </c>
      <c r="R100" s="14">
        <v>1</v>
      </c>
      <c r="S100" s="14">
        <v>0.67</v>
      </c>
      <c r="T100" s="14">
        <v>0.67</v>
      </c>
      <c r="U100" s="55">
        <f t="shared" si="50"/>
        <v>1</v>
      </c>
      <c r="V100" s="55">
        <f t="shared" si="51"/>
        <v>0.67</v>
      </c>
      <c r="W100" s="14" t="str">
        <f t="shared" si="49"/>
        <v>En ejecución</v>
      </c>
      <c r="X100" s="129" t="s">
        <v>536</v>
      </c>
      <c r="Y100" s="129" t="s">
        <v>537</v>
      </c>
      <c r="Z100" s="139">
        <v>46272</v>
      </c>
      <c r="AA100" s="14">
        <v>0.33</v>
      </c>
      <c r="AB100" s="14"/>
      <c r="AC100" s="55" t="str">
        <f t="shared" si="52"/>
        <v/>
      </c>
      <c r="AD100" s="55">
        <f t="shared" si="53"/>
        <v>0.67</v>
      </c>
      <c r="AE100" s="14" t="str">
        <f t="shared" si="46"/>
        <v>En ejecución</v>
      </c>
      <c r="AF100" s="14"/>
      <c r="AG100" s="14"/>
      <c r="AH100" s="14"/>
      <c r="AI100" s="16" t="s">
        <v>70</v>
      </c>
      <c r="AJ100" s="54">
        <v>0.67</v>
      </c>
      <c r="AK100" s="16" t="s">
        <v>801</v>
      </c>
      <c r="AL100" s="16" t="s">
        <v>717</v>
      </c>
      <c r="AM100" s="47">
        <v>46286</v>
      </c>
      <c r="AN100" s="48" t="str">
        <f t="shared" si="36"/>
        <v>En ejecución</v>
      </c>
      <c r="AO100" s="34"/>
      <c r="AP100" s="57"/>
      <c r="AQ100" s="34"/>
      <c r="AR100" s="34"/>
      <c r="AS100" s="34"/>
      <c r="AT100" s="34" t="str">
        <f t="shared" si="43"/>
        <v/>
      </c>
      <c r="AU100" s="193"/>
      <c r="AV100" s="193"/>
      <c r="AW100" s="195"/>
      <c r="AX100" s="199"/>
      <c r="AY100" s="202"/>
      <c r="AZ100" s="16" t="s">
        <v>927</v>
      </c>
      <c r="BA100" s="10" t="s">
        <v>900</v>
      </c>
      <c r="BB100" s="10" t="s">
        <v>903</v>
      </c>
      <c r="BC100" s="16" t="s">
        <v>1065</v>
      </c>
      <c r="BD100" s="128">
        <v>46289</v>
      </c>
      <c r="BE100" s="34"/>
      <c r="BF100" s="34"/>
      <c r="BG100" s="34"/>
      <c r="BH100" s="34"/>
      <c r="BI100" s="124"/>
      <c r="BJ100" s="40">
        <v>0.17</v>
      </c>
    </row>
    <row r="101" spans="1:62" ht="98" customHeight="1">
      <c r="A101" s="16" t="s">
        <v>538</v>
      </c>
      <c r="B101" s="16" t="s">
        <v>521</v>
      </c>
      <c r="C101" s="49" t="s">
        <v>539</v>
      </c>
      <c r="D101" s="16">
        <v>91</v>
      </c>
      <c r="E101" s="14" t="s">
        <v>61</v>
      </c>
      <c r="F101" s="143" t="s">
        <v>540</v>
      </c>
      <c r="G101" s="49" t="s">
        <v>541</v>
      </c>
      <c r="H101" s="133" t="s">
        <v>525</v>
      </c>
      <c r="I101" s="134">
        <v>46032</v>
      </c>
      <c r="J101" s="134">
        <v>46387</v>
      </c>
      <c r="K101" s="134">
        <v>46142</v>
      </c>
      <c r="L101" s="134">
        <v>46264</v>
      </c>
      <c r="M101" s="134">
        <v>46386</v>
      </c>
      <c r="N101" s="133" t="s">
        <v>65</v>
      </c>
      <c r="O101" s="133" t="s">
        <v>65</v>
      </c>
      <c r="P101" s="14" t="s">
        <v>526</v>
      </c>
      <c r="Q101" s="14" t="s">
        <v>67</v>
      </c>
      <c r="R101" s="14">
        <v>1</v>
      </c>
      <c r="S101" s="14">
        <v>0.67</v>
      </c>
      <c r="T101" s="14">
        <v>0.67</v>
      </c>
      <c r="U101" s="55">
        <f t="shared" si="50"/>
        <v>1</v>
      </c>
      <c r="V101" s="55">
        <f t="shared" si="51"/>
        <v>0.67</v>
      </c>
      <c r="W101" s="14" t="str">
        <f t="shared" si="49"/>
        <v>En ejecución</v>
      </c>
      <c r="X101" s="129" t="s">
        <v>542</v>
      </c>
      <c r="Y101" s="129" t="s">
        <v>543</v>
      </c>
      <c r="Z101" s="139">
        <v>46272</v>
      </c>
      <c r="AA101" s="14">
        <v>0.33</v>
      </c>
      <c r="AB101" s="14"/>
      <c r="AC101" s="55" t="str">
        <f t="shared" si="52"/>
        <v/>
      </c>
      <c r="AD101" s="55">
        <f t="shared" si="53"/>
        <v>0.67</v>
      </c>
      <c r="AE101" s="14" t="str">
        <f t="shared" si="46"/>
        <v>En ejecución</v>
      </c>
      <c r="AF101" s="14"/>
      <c r="AG101" s="14"/>
      <c r="AH101" s="14"/>
      <c r="AI101" s="16" t="s">
        <v>70</v>
      </c>
      <c r="AJ101" s="54">
        <v>0.67</v>
      </c>
      <c r="AK101" s="16" t="s">
        <v>802</v>
      </c>
      <c r="AL101" s="16" t="s">
        <v>803</v>
      </c>
      <c r="AM101" s="47">
        <v>46286</v>
      </c>
      <c r="AN101" s="48" t="str">
        <f t="shared" si="36"/>
        <v>En ejecución</v>
      </c>
      <c r="AO101" s="34"/>
      <c r="AP101" s="57"/>
      <c r="AQ101" s="34"/>
      <c r="AR101" s="34"/>
      <c r="AS101" s="34"/>
      <c r="AT101" s="34" t="str">
        <f t="shared" si="43"/>
        <v/>
      </c>
      <c r="AU101" s="193" t="s">
        <v>544</v>
      </c>
      <c r="AV101" s="193" t="s">
        <v>72</v>
      </c>
      <c r="AW101" s="194">
        <v>1</v>
      </c>
      <c r="AX101" s="197">
        <f>IF((COUNT(AJ101,AP101)+COUNT(AJ102,AP102)+COUNT(AJ103,AP103))=0,"",(MIN(SUM(AJ101,AP101),1)+MIN(SUM(AJ102,AP102),1)+MIN(SUM(AJ103,AP103),1))/3)</f>
        <v>0.35666666666666669</v>
      </c>
      <c r="AY101" s="200" t="str">
        <f>IF(AX101="","Sin medición",IF(AX101&gt;=1,"Cumplido",IF(AX101&gt;0,"En ejecución","Pendiente")))</f>
        <v>En ejecución</v>
      </c>
      <c r="AZ101" s="16" t="s">
        <v>928</v>
      </c>
      <c r="BA101" s="10" t="s">
        <v>692</v>
      </c>
      <c r="BB101" s="10" t="s">
        <v>690</v>
      </c>
      <c r="BC101" s="16" t="s">
        <v>1066</v>
      </c>
      <c r="BD101" s="128">
        <v>46289</v>
      </c>
      <c r="BE101" s="34"/>
      <c r="BF101" s="34"/>
      <c r="BG101" s="34"/>
      <c r="BH101" s="34"/>
      <c r="BI101" s="124"/>
      <c r="BJ101" s="55">
        <v>0.66659999999999997</v>
      </c>
    </row>
    <row r="102" spans="1:62" ht="126" customHeight="1">
      <c r="A102" s="16" t="s">
        <v>538</v>
      </c>
      <c r="B102" s="16" t="s">
        <v>521</v>
      </c>
      <c r="C102" s="49" t="s">
        <v>539</v>
      </c>
      <c r="D102" s="16">
        <v>92</v>
      </c>
      <c r="E102" s="14" t="s">
        <v>92</v>
      </c>
      <c r="F102" s="143" t="s">
        <v>545</v>
      </c>
      <c r="G102" s="49" t="s">
        <v>546</v>
      </c>
      <c r="H102" s="133" t="s">
        <v>525</v>
      </c>
      <c r="I102" s="134">
        <v>46032</v>
      </c>
      <c r="J102" s="134">
        <v>46387</v>
      </c>
      <c r="K102" s="134">
        <v>46142</v>
      </c>
      <c r="L102" s="134">
        <v>46264</v>
      </c>
      <c r="M102" s="134">
        <v>46386</v>
      </c>
      <c r="N102" s="133" t="s">
        <v>65</v>
      </c>
      <c r="O102" s="133" t="s">
        <v>65</v>
      </c>
      <c r="P102" s="14" t="s">
        <v>526</v>
      </c>
      <c r="Q102" s="14" t="s">
        <v>67</v>
      </c>
      <c r="R102" s="14">
        <v>1</v>
      </c>
      <c r="S102" s="14">
        <v>0.1</v>
      </c>
      <c r="T102" s="14">
        <v>0.1</v>
      </c>
      <c r="U102" s="55">
        <f t="shared" si="50"/>
        <v>1</v>
      </c>
      <c r="V102" s="55">
        <f t="shared" si="51"/>
        <v>0.1</v>
      </c>
      <c r="W102" s="14" t="str">
        <f t="shared" si="49"/>
        <v>En ejecución</v>
      </c>
      <c r="X102" s="129" t="s">
        <v>547</v>
      </c>
      <c r="Y102" s="129" t="s">
        <v>548</v>
      </c>
      <c r="Z102" s="140">
        <v>46272</v>
      </c>
      <c r="AA102" s="14">
        <v>0.9</v>
      </c>
      <c r="AB102" s="14"/>
      <c r="AC102" s="55" t="str">
        <f t="shared" si="52"/>
        <v/>
      </c>
      <c r="AD102" s="55">
        <f t="shared" si="53"/>
        <v>0.1</v>
      </c>
      <c r="AE102" s="14" t="str">
        <f t="shared" si="46"/>
        <v>En ejecución</v>
      </c>
      <c r="AF102" s="14"/>
      <c r="AG102" s="14"/>
      <c r="AH102" s="14"/>
      <c r="AI102" s="16" t="s">
        <v>70</v>
      </c>
      <c r="AJ102" s="54">
        <v>0.1</v>
      </c>
      <c r="AK102" s="16" t="s">
        <v>804</v>
      </c>
      <c r="AL102" s="16" t="s">
        <v>803</v>
      </c>
      <c r="AM102" s="47">
        <v>46286</v>
      </c>
      <c r="AN102" s="48" t="str">
        <f t="shared" si="36"/>
        <v>En ejecución</v>
      </c>
      <c r="AO102" s="34"/>
      <c r="AP102" s="57"/>
      <c r="AQ102" s="34"/>
      <c r="AR102" s="34"/>
      <c r="AS102" s="34"/>
      <c r="AT102" s="34" t="str">
        <f t="shared" si="43"/>
        <v/>
      </c>
      <c r="AU102" s="193"/>
      <c r="AV102" s="193"/>
      <c r="AW102" s="196"/>
      <c r="AX102" s="198"/>
      <c r="AY102" s="201"/>
      <c r="AZ102" s="16" t="s">
        <v>929</v>
      </c>
      <c r="BA102" s="10" t="s">
        <v>901</v>
      </c>
      <c r="BB102" s="10" t="s">
        <v>905</v>
      </c>
      <c r="BC102" s="16" t="s">
        <v>1067</v>
      </c>
      <c r="BD102" s="128">
        <v>46289</v>
      </c>
      <c r="BE102" s="34"/>
      <c r="BF102" s="34"/>
      <c r="BG102" s="34"/>
      <c r="BH102" s="34"/>
      <c r="BI102" s="124"/>
      <c r="BJ102" s="40">
        <v>0.1</v>
      </c>
    </row>
    <row r="103" spans="1:62" ht="141" customHeight="1">
      <c r="A103" s="16" t="s">
        <v>538</v>
      </c>
      <c r="B103" s="16" t="s">
        <v>521</v>
      </c>
      <c r="C103" s="49" t="s">
        <v>539</v>
      </c>
      <c r="D103" s="16">
        <v>93</v>
      </c>
      <c r="E103" s="14" t="s">
        <v>119</v>
      </c>
      <c r="F103" s="143" t="s">
        <v>930</v>
      </c>
      <c r="G103" s="49" t="s">
        <v>549</v>
      </c>
      <c r="H103" s="133" t="s">
        <v>525</v>
      </c>
      <c r="I103" s="134">
        <v>46032</v>
      </c>
      <c r="J103" s="134">
        <v>46387</v>
      </c>
      <c r="K103" s="134">
        <v>46142</v>
      </c>
      <c r="L103" s="134">
        <v>46264</v>
      </c>
      <c r="M103" s="134">
        <v>46386</v>
      </c>
      <c r="N103" s="133" t="s">
        <v>65</v>
      </c>
      <c r="O103" s="133" t="s">
        <v>65</v>
      </c>
      <c r="P103" s="14" t="s">
        <v>526</v>
      </c>
      <c r="Q103" s="14" t="s">
        <v>67</v>
      </c>
      <c r="R103" s="14">
        <v>1</v>
      </c>
      <c r="S103" s="14">
        <v>0.3</v>
      </c>
      <c r="T103" s="14">
        <v>0.3</v>
      </c>
      <c r="U103" s="55">
        <f t="shared" si="50"/>
        <v>1</v>
      </c>
      <c r="V103" s="55">
        <f t="shared" si="51"/>
        <v>0.3</v>
      </c>
      <c r="W103" s="14" t="str">
        <f t="shared" si="49"/>
        <v>En ejecución</v>
      </c>
      <c r="X103" s="129" t="s">
        <v>550</v>
      </c>
      <c r="Y103" s="129" t="s">
        <v>551</v>
      </c>
      <c r="Z103" s="139">
        <v>46272</v>
      </c>
      <c r="AA103" s="14">
        <v>0.7</v>
      </c>
      <c r="AB103" s="14"/>
      <c r="AC103" s="55" t="str">
        <f t="shared" si="52"/>
        <v/>
      </c>
      <c r="AD103" s="55">
        <f t="shared" si="53"/>
        <v>0.3</v>
      </c>
      <c r="AE103" s="14" t="str">
        <f t="shared" si="46"/>
        <v>En ejecución</v>
      </c>
      <c r="AF103" s="14"/>
      <c r="AG103" s="14"/>
      <c r="AH103" s="14"/>
      <c r="AI103" s="16" t="s">
        <v>70</v>
      </c>
      <c r="AJ103" s="54">
        <v>0.3</v>
      </c>
      <c r="AK103" s="16" t="s">
        <v>805</v>
      </c>
      <c r="AL103" s="16" t="s">
        <v>803</v>
      </c>
      <c r="AM103" s="47">
        <v>46286</v>
      </c>
      <c r="AN103" s="48" t="str">
        <f t="shared" si="36"/>
        <v>En ejecución</v>
      </c>
      <c r="AO103" s="34"/>
      <c r="AP103" s="57"/>
      <c r="AQ103" s="34"/>
      <c r="AR103" s="34"/>
      <c r="AS103" s="34"/>
      <c r="AT103" s="34" t="str">
        <f t="shared" si="43"/>
        <v/>
      </c>
      <c r="AU103" s="193"/>
      <c r="AV103" s="193"/>
      <c r="AW103" s="195"/>
      <c r="AX103" s="199"/>
      <c r="AY103" s="202"/>
      <c r="AZ103" s="16" t="s">
        <v>931</v>
      </c>
      <c r="BA103" s="10" t="s">
        <v>900</v>
      </c>
      <c r="BB103" s="10" t="s">
        <v>903</v>
      </c>
      <c r="BC103" s="16" t="s">
        <v>1068</v>
      </c>
      <c r="BD103" s="128">
        <v>46289</v>
      </c>
      <c r="BE103" s="34"/>
      <c r="BF103" s="34"/>
      <c r="BG103" s="34"/>
      <c r="BH103" s="34"/>
      <c r="BI103" s="124"/>
      <c r="BJ103" s="40">
        <v>0.25</v>
      </c>
    </row>
    <row r="104" spans="1:62" ht="150" customHeight="1">
      <c r="A104" s="16" t="s">
        <v>552</v>
      </c>
      <c r="B104" s="16" t="s">
        <v>521</v>
      </c>
      <c r="C104" s="49" t="s">
        <v>553</v>
      </c>
      <c r="D104" s="16">
        <v>94</v>
      </c>
      <c r="E104" s="14" t="s">
        <v>61</v>
      </c>
      <c r="F104" s="143" t="s">
        <v>554</v>
      </c>
      <c r="G104" s="49" t="s">
        <v>555</v>
      </c>
      <c r="H104" s="133" t="s">
        <v>525</v>
      </c>
      <c r="I104" s="134">
        <v>46032</v>
      </c>
      <c r="J104" s="134">
        <v>46387</v>
      </c>
      <c r="K104" s="134">
        <v>46142</v>
      </c>
      <c r="L104" s="134">
        <v>46264</v>
      </c>
      <c r="M104" s="134">
        <v>46386</v>
      </c>
      <c r="N104" s="133" t="s">
        <v>65</v>
      </c>
      <c r="O104" s="133" t="s">
        <v>65</v>
      </c>
      <c r="P104" s="14" t="s">
        <v>526</v>
      </c>
      <c r="Q104" s="14" t="s">
        <v>165</v>
      </c>
      <c r="R104" s="14">
        <v>1</v>
      </c>
      <c r="S104" s="14">
        <v>0.3</v>
      </c>
      <c r="T104" s="14">
        <v>0.3</v>
      </c>
      <c r="U104" s="55">
        <f t="shared" si="50"/>
        <v>1</v>
      </c>
      <c r="V104" s="55">
        <f t="shared" si="51"/>
        <v>0.3</v>
      </c>
      <c r="W104" s="14" t="str">
        <f t="shared" si="49"/>
        <v>En ejecución</v>
      </c>
      <c r="X104" s="129" t="s">
        <v>556</v>
      </c>
      <c r="Y104" s="129" t="s">
        <v>557</v>
      </c>
      <c r="Z104" s="139">
        <v>46272</v>
      </c>
      <c r="AA104" s="14">
        <v>0.7</v>
      </c>
      <c r="AB104" s="14"/>
      <c r="AC104" s="55" t="str">
        <f t="shared" si="52"/>
        <v/>
      </c>
      <c r="AD104" s="55">
        <f t="shared" si="53"/>
        <v>0.3</v>
      </c>
      <c r="AE104" s="14" t="str">
        <f t="shared" si="46"/>
        <v>En ejecución</v>
      </c>
      <c r="AF104" s="14"/>
      <c r="AG104" s="14"/>
      <c r="AH104" s="14"/>
      <c r="AI104" s="16" t="s">
        <v>70</v>
      </c>
      <c r="AJ104" s="54">
        <v>0.3</v>
      </c>
      <c r="AK104" s="16" t="s">
        <v>806</v>
      </c>
      <c r="AL104" s="16" t="s">
        <v>803</v>
      </c>
      <c r="AM104" s="47">
        <v>46286</v>
      </c>
      <c r="AN104" s="48" t="str">
        <f t="shared" si="36"/>
        <v>En ejecución</v>
      </c>
      <c r="AO104" s="34"/>
      <c r="AP104" s="57"/>
      <c r="AQ104" s="34"/>
      <c r="AR104" s="34"/>
      <c r="AS104" s="34"/>
      <c r="AT104" s="34" t="str">
        <f t="shared" si="43"/>
        <v/>
      </c>
      <c r="AU104" s="193" t="s">
        <v>558</v>
      </c>
      <c r="AV104" s="193" t="s">
        <v>72</v>
      </c>
      <c r="AW104" s="194">
        <v>1</v>
      </c>
      <c r="AX104" s="197">
        <f>IF((COUNT(AJ104,AP104)+COUNT(AJ105,AP105)+COUNT(AJ106,AP106))=0,"",(MIN(SUM(AJ104,AP104),1)+MIN(SUM(AJ105,AP105),1)+MIN(SUM(AJ106,AP106),1))/3)</f>
        <v>0.26666666666666666</v>
      </c>
      <c r="AY104" s="200" t="str">
        <f>IF(AX104="","Sin medición",IF(AX104&gt;=1,"Cumplido",IF(AX104&gt;0,"En ejecución","Pendiente")))</f>
        <v>En ejecución</v>
      </c>
      <c r="AZ104" s="16" t="s">
        <v>1069</v>
      </c>
      <c r="BA104" s="10" t="s">
        <v>900</v>
      </c>
      <c r="BB104" s="10" t="s">
        <v>903</v>
      </c>
      <c r="BC104" s="16" t="s">
        <v>1070</v>
      </c>
      <c r="BD104" s="128">
        <v>46289</v>
      </c>
      <c r="BE104" s="34"/>
      <c r="BF104" s="34"/>
      <c r="BG104" s="34"/>
      <c r="BH104" s="34"/>
      <c r="BI104" s="124"/>
      <c r="BJ104" s="40">
        <v>0.25</v>
      </c>
    </row>
    <row r="105" spans="1:62" ht="183" customHeight="1">
      <c r="A105" s="16" t="s">
        <v>552</v>
      </c>
      <c r="B105" s="16" t="s">
        <v>521</v>
      </c>
      <c r="C105" s="49" t="s">
        <v>553</v>
      </c>
      <c r="D105" s="16">
        <v>95</v>
      </c>
      <c r="E105" s="14" t="s">
        <v>92</v>
      </c>
      <c r="F105" s="143" t="s">
        <v>559</v>
      </c>
      <c r="G105" s="49" t="s">
        <v>560</v>
      </c>
      <c r="H105" s="133" t="s">
        <v>525</v>
      </c>
      <c r="I105" s="134">
        <v>46032</v>
      </c>
      <c r="J105" s="134">
        <v>46387</v>
      </c>
      <c r="K105" s="134">
        <v>46142</v>
      </c>
      <c r="L105" s="134">
        <v>46264</v>
      </c>
      <c r="M105" s="134">
        <v>46386</v>
      </c>
      <c r="N105" s="133" t="s">
        <v>65</v>
      </c>
      <c r="O105" s="133" t="s">
        <v>65</v>
      </c>
      <c r="P105" s="14" t="s">
        <v>526</v>
      </c>
      <c r="Q105" s="14" t="s">
        <v>165</v>
      </c>
      <c r="R105" s="14">
        <v>1</v>
      </c>
      <c r="S105" s="14">
        <v>0.2</v>
      </c>
      <c r="T105" s="14">
        <v>0.2</v>
      </c>
      <c r="U105" s="55">
        <f t="shared" si="50"/>
        <v>1</v>
      </c>
      <c r="V105" s="55">
        <f t="shared" si="51"/>
        <v>0.2</v>
      </c>
      <c r="W105" s="14" t="str">
        <f t="shared" si="49"/>
        <v>En ejecución</v>
      </c>
      <c r="X105" s="129" t="s">
        <v>561</v>
      </c>
      <c r="Y105" s="129" t="s">
        <v>562</v>
      </c>
      <c r="Z105" s="139">
        <v>46272</v>
      </c>
      <c r="AA105" s="14">
        <v>0.8</v>
      </c>
      <c r="AB105" s="14"/>
      <c r="AC105" s="55" t="str">
        <f t="shared" si="52"/>
        <v/>
      </c>
      <c r="AD105" s="55">
        <f t="shared" si="53"/>
        <v>0.2</v>
      </c>
      <c r="AE105" s="14" t="str">
        <f t="shared" si="46"/>
        <v>En ejecución</v>
      </c>
      <c r="AF105" s="14"/>
      <c r="AG105" s="14"/>
      <c r="AH105" s="14"/>
      <c r="AI105" s="16" t="s">
        <v>70</v>
      </c>
      <c r="AJ105" s="54">
        <v>0.2</v>
      </c>
      <c r="AK105" s="16" t="s">
        <v>807</v>
      </c>
      <c r="AL105" s="16" t="s">
        <v>803</v>
      </c>
      <c r="AM105" s="47">
        <v>46286</v>
      </c>
      <c r="AN105" s="48" t="str">
        <f t="shared" si="36"/>
        <v>En ejecución</v>
      </c>
      <c r="AO105" s="34"/>
      <c r="AP105" s="57"/>
      <c r="AQ105" s="34"/>
      <c r="AR105" s="34"/>
      <c r="AS105" s="34"/>
      <c r="AT105" s="34" t="str">
        <f t="shared" si="43"/>
        <v/>
      </c>
      <c r="AU105" s="193"/>
      <c r="AV105" s="193"/>
      <c r="AW105" s="196"/>
      <c r="AX105" s="198"/>
      <c r="AY105" s="201"/>
      <c r="AZ105" s="16" t="s">
        <v>1071</v>
      </c>
      <c r="BA105" s="10" t="s">
        <v>692</v>
      </c>
      <c r="BB105" s="10" t="s">
        <v>690</v>
      </c>
      <c r="BC105" s="16" t="s">
        <v>1072</v>
      </c>
      <c r="BD105" s="128">
        <v>46289</v>
      </c>
      <c r="BE105" s="34"/>
      <c r="BF105" s="34"/>
      <c r="BG105" s="34"/>
      <c r="BH105" s="34"/>
      <c r="BI105" s="124"/>
      <c r="BJ105" s="40">
        <v>1</v>
      </c>
    </row>
    <row r="106" spans="1:62" ht="105" customHeight="1">
      <c r="A106" s="16" t="s">
        <v>552</v>
      </c>
      <c r="B106" s="16" t="s">
        <v>521</v>
      </c>
      <c r="C106" s="49" t="s">
        <v>553</v>
      </c>
      <c r="D106" s="16">
        <v>96</v>
      </c>
      <c r="E106" s="14" t="s">
        <v>119</v>
      </c>
      <c r="F106" s="143" t="s">
        <v>563</v>
      </c>
      <c r="G106" s="49" t="s">
        <v>564</v>
      </c>
      <c r="H106" s="133" t="s">
        <v>525</v>
      </c>
      <c r="I106" s="134">
        <v>46032</v>
      </c>
      <c r="J106" s="134">
        <v>46387</v>
      </c>
      <c r="K106" s="134">
        <v>46142</v>
      </c>
      <c r="L106" s="134">
        <v>46264</v>
      </c>
      <c r="M106" s="134">
        <v>46386</v>
      </c>
      <c r="N106" s="133" t="s">
        <v>65</v>
      </c>
      <c r="O106" s="133" t="s">
        <v>65</v>
      </c>
      <c r="P106" s="14" t="s">
        <v>526</v>
      </c>
      <c r="Q106" s="14" t="s">
        <v>165</v>
      </c>
      <c r="R106" s="14">
        <v>1</v>
      </c>
      <c r="S106" s="14">
        <v>0.3</v>
      </c>
      <c r="T106" s="14">
        <v>0.3</v>
      </c>
      <c r="U106" s="55">
        <f t="shared" si="50"/>
        <v>1</v>
      </c>
      <c r="V106" s="55">
        <f t="shared" si="51"/>
        <v>0.3</v>
      </c>
      <c r="W106" s="14" t="str">
        <f t="shared" si="49"/>
        <v>En ejecución</v>
      </c>
      <c r="X106" s="129" t="s">
        <v>565</v>
      </c>
      <c r="Y106" s="129" t="s">
        <v>566</v>
      </c>
      <c r="Z106" s="139">
        <v>46272</v>
      </c>
      <c r="AA106" s="14">
        <v>0.7</v>
      </c>
      <c r="AB106" s="14"/>
      <c r="AC106" s="55" t="str">
        <f t="shared" si="52"/>
        <v/>
      </c>
      <c r="AD106" s="55">
        <f t="shared" si="53"/>
        <v>0.3</v>
      </c>
      <c r="AE106" s="14" t="str">
        <f t="shared" si="46"/>
        <v>En ejecución</v>
      </c>
      <c r="AF106" s="14"/>
      <c r="AG106" s="14"/>
      <c r="AH106" s="14"/>
      <c r="AI106" s="16" t="s">
        <v>70</v>
      </c>
      <c r="AJ106" s="54">
        <v>0.3</v>
      </c>
      <c r="AK106" s="16" t="s">
        <v>808</v>
      </c>
      <c r="AL106" s="16" t="s">
        <v>803</v>
      </c>
      <c r="AM106" s="47">
        <v>46286</v>
      </c>
      <c r="AN106" s="48" t="str">
        <f t="shared" si="36"/>
        <v>En ejecución</v>
      </c>
      <c r="AO106" s="34"/>
      <c r="AP106" s="57"/>
      <c r="AQ106" s="34"/>
      <c r="AR106" s="34"/>
      <c r="AS106" s="34"/>
      <c r="AT106" s="34" t="str">
        <f t="shared" si="43"/>
        <v/>
      </c>
      <c r="AU106" s="193"/>
      <c r="AV106" s="193"/>
      <c r="AW106" s="195"/>
      <c r="AX106" s="199"/>
      <c r="AY106" s="202"/>
      <c r="AZ106" s="16" t="s">
        <v>1073</v>
      </c>
      <c r="BA106" s="10" t="s">
        <v>900</v>
      </c>
      <c r="BB106" s="10" t="s">
        <v>903</v>
      </c>
      <c r="BC106" s="16" t="s">
        <v>1074</v>
      </c>
      <c r="BD106" s="128">
        <v>46289</v>
      </c>
      <c r="BE106" s="34"/>
      <c r="BF106" s="34"/>
      <c r="BG106" s="34"/>
      <c r="BH106" s="34"/>
      <c r="BI106" s="124"/>
      <c r="BJ106" s="40">
        <v>0.25</v>
      </c>
    </row>
    <row r="107" spans="1:62" ht="105" customHeight="1">
      <c r="A107" s="16" t="s">
        <v>567</v>
      </c>
      <c r="B107" s="16" t="s">
        <v>521</v>
      </c>
      <c r="C107" s="49" t="s">
        <v>568</v>
      </c>
      <c r="D107" s="16">
        <v>97</v>
      </c>
      <c r="E107" s="14" t="s">
        <v>61</v>
      </c>
      <c r="F107" s="143" t="s">
        <v>569</v>
      </c>
      <c r="G107" s="49" t="s">
        <v>570</v>
      </c>
      <c r="H107" s="133" t="s">
        <v>525</v>
      </c>
      <c r="I107" s="134">
        <v>46032</v>
      </c>
      <c r="J107" s="134">
        <v>46387</v>
      </c>
      <c r="K107" s="134">
        <v>46142</v>
      </c>
      <c r="L107" s="134">
        <v>46264</v>
      </c>
      <c r="M107" s="134">
        <v>46386</v>
      </c>
      <c r="N107" s="133" t="s">
        <v>65</v>
      </c>
      <c r="O107" s="133" t="s">
        <v>65</v>
      </c>
      <c r="P107" s="14" t="s">
        <v>526</v>
      </c>
      <c r="Q107" s="14" t="s">
        <v>67</v>
      </c>
      <c r="R107" s="14">
        <v>1</v>
      </c>
      <c r="S107" s="14">
        <v>0.2</v>
      </c>
      <c r="T107" s="14">
        <v>0.2</v>
      </c>
      <c r="U107" s="55">
        <f t="shared" si="50"/>
        <v>1</v>
      </c>
      <c r="V107" s="55">
        <f t="shared" si="51"/>
        <v>0.2</v>
      </c>
      <c r="W107" s="14" t="str">
        <f t="shared" si="49"/>
        <v>En ejecución</v>
      </c>
      <c r="X107" s="129" t="s">
        <v>571</v>
      </c>
      <c r="Y107" s="129" t="s">
        <v>572</v>
      </c>
      <c r="Z107" s="139">
        <v>46272</v>
      </c>
      <c r="AA107" s="14">
        <v>0.8</v>
      </c>
      <c r="AB107" s="14"/>
      <c r="AC107" s="55" t="str">
        <f t="shared" si="52"/>
        <v/>
      </c>
      <c r="AD107" s="55">
        <f t="shared" si="53"/>
        <v>0.2</v>
      </c>
      <c r="AE107" s="14" t="str">
        <f t="shared" si="46"/>
        <v>En ejecución</v>
      </c>
      <c r="AF107" s="14"/>
      <c r="AG107" s="14"/>
      <c r="AH107" s="14"/>
      <c r="AI107" s="16" t="s">
        <v>70</v>
      </c>
      <c r="AJ107" s="54">
        <v>0.2</v>
      </c>
      <c r="AK107" s="16" t="s">
        <v>809</v>
      </c>
      <c r="AL107" s="16" t="s">
        <v>803</v>
      </c>
      <c r="AM107" s="47">
        <v>46286</v>
      </c>
      <c r="AN107" s="48" t="str">
        <f t="shared" si="36"/>
        <v>En ejecución</v>
      </c>
      <c r="AO107" s="34"/>
      <c r="AP107" s="57"/>
      <c r="AQ107" s="34"/>
      <c r="AR107" s="34"/>
      <c r="AS107" s="34"/>
      <c r="AT107" s="34" t="str">
        <f t="shared" si="43"/>
        <v/>
      </c>
      <c r="AU107" s="193" t="s">
        <v>573</v>
      </c>
      <c r="AV107" s="193" t="s">
        <v>72</v>
      </c>
      <c r="AW107" s="194">
        <v>1</v>
      </c>
      <c r="AX107" s="197">
        <f>IF((COUNT(AJ107,AP107)+COUNT(AJ108,AP108)+COUNT(AJ109,AP109))=0,"",(MIN(SUM(AJ107,AP107),1)+MIN(SUM(AJ108,AP108),1)+MIN(SUM(AJ109,AP109),1))/3)</f>
        <v>0.39999999999999997</v>
      </c>
      <c r="AY107" s="200" t="str">
        <f>IF(AX107="","Sin medición",IF(AX107&gt;=1,"Cumplido",IF(AX107&gt;0,"En ejecución","Pendiente")))</f>
        <v>En ejecución</v>
      </c>
      <c r="AZ107" s="16" t="s">
        <v>932</v>
      </c>
      <c r="BA107" s="10" t="s">
        <v>692</v>
      </c>
      <c r="BB107" s="10" t="s">
        <v>690</v>
      </c>
      <c r="BC107" s="16" t="s">
        <v>1075</v>
      </c>
      <c r="BD107" s="128">
        <v>46289</v>
      </c>
      <c r="BE107" s="34"/>
      <c r="BF107" s="34"/>
      <c r="BG107" s="34"/>
      <c r="BH107" s="34"/>
      <c r="BI107" s="124"/>
      <c r="BJ107" s="40">
        <v>0.75</v>
      </c>
    </row>
    <row r="108" spans="1:62" ht="148" customHeight="1">
      <c r="A108" s="16" t="s">
        <v>567</v>
      </c>
      <c r="B108" s="16" t="s">
        <v>521</v>
      </c>
      <c r="C108" s="49" t="s">
        <v>568</v>
      </c>
      <c r="D108" s="16">
        <v>98</v>
      </c>
      <c r="E108" s="14" t="s">
        <v>92</v>
      </c>
      <c r="F108" s="143" t="s">
        <v>574</v>
      </c>
      <c r="G108" s="49" t="s">
        <v>575</v>
      </c>
      <c r="H108" s="133" t="s">
        <v>525</v>
      </c>
      <c r="I108" s="134">
        <v>46032</v>
      </c>
      <c r="J108" s="134">
        <v>46387</v>
      </c>
      <c r="K108" s="134">
        <v>46142</v>
      </c>
      <c r="L108" s="134">
        <v>46264</v>
      </c>
      <c r="M108" s="134">
        <v>46386</v>
      </c>
      <c r="N108" s="133" t="s">
        <v>65</v>
      </c>
      <c r="O108" s="133" t="s">
        <v>65</v>
      </c>
      <c r="P108" s="14" t="s">
        <v>526</v>
      </c>
      <c r="Q108" s="14" t="s">
        <v>67</v>
      </c>
      <c r="R108" s="14">
        <v>1</v>
      </c>
      <c r="S108" s="14">
        <v>0.5</v>
      </c>
      <c r="T108" s="14">
        <v>0.5</v>
      </c>
      <c r="U108" s="55">
        <f t="shared" si="50"/>
        <v>1</v>
      </c>
      <c r="V108" s="55">
        <f t="shared" si="51"/>
        <v>0.5</v>
      </c>
      <c r="W108" s="14" t="str">
        <f t="shared" si="49"/>
        <v>En ejecución</v>
      </c>
      <c r="X108" s="129" t="s">
        <v>576</v>
      </c>
      <c r="Y108" s="129" t="s">
        <v>577</v>
      </c>
      <c r="Z108" s="139">
        <v>46272</v>
      </c>
      <c r="AA108" s="14">
        <v>0.5</v>
      </c>
      <c r="AB108" s="14"/>
      <c r="AC108" s="55" t="str">
        <f t="shared" si="52"/>
        <v/>
      </c>
      <c r="AD108" s="55">
        <f t="shared" si="53"/>
        <v>0.5</v>
      </c>
      <c r="AE108" s="14" t="str">
        <f t="shared" si="46"/>
        <v>En ejecución</v>
      </c>
      <c r="AF108" s="14"/>
      <c r="AG108" s="14"/>
      <c r="AH108" s="14"/>
      <c r="AI108" s="16" t="s">
        <v>70</v>
      </c>
      <c r="AJ108" s="54">
        <v>0.5</v>
      </c>
      <c r="AK108" s="16" t="s">
        <v>810</v>
      </c>
      <c r="AL108" s="16" t="s">
        <v>803</v>
      </c>
      <c r="AM108" s="47">
        <v>46286</v>
      </c>
      <c r="AN108" s="48" t="str">
        <f t="shared" si="36"/>
        <v>En ejecución</v>
      </c>
      <c r="AO108" s="34"/>
      <c r="AP108" s="57"/>
      <c r="AQ108" s="34"/>
      <c r="AR108" s="34"/>
      <c r="AS108" s="34"/>
      <c r="AT108" s="34" t="str">
        <f t="shared" si="43"/>
        <v/>
      </c>
      <c r="AU108" s="193"/>
      <c r="AV108" s="193"/>
      <c r="AW108" s="196"/>
      <c r="AX108" s="198"/>
      <c r="AY108" s="201"/>
      <c r="AZ108" s="16" t="s">
        <v>933</v>
      </c>
      <c r="BA108" s="10" t="s">
        <v>692</v>
      </c>
      <c r="BB108" s="10" t="s">
        <v>690</v>
      </c>
      <c r="BC108" s="16" t="s">
        <v>1076</v>
      </c>
      <c r="BD108" s="128">
        <v>46289</v>
      </c>
      <c r="BE108" s="34"/>
      <c r="BF108" s="34"/>
      <c r="BG108" s="34"/>
      <c r="BH108" s="34"/>
      <c r="BI108" s="124"/>
      <c r="BJ108" s="40">
        <v>0.5</v>
      </c>
    </row>
    <row r="109" spans="1:62" ht="103" customHeight="1">
      <c r="A109" s="16" t="s">
        <v>567</v>
      </c>
      <c r="B109" s="16" t="s">
        <v>521</v>
      </c>
      <c r="C109" s="49" t="s">
        <v>568</v>
      </c>
      <c r="D109" s="16">
        <v>99</v>
      </c>
      <c r="E109" s="14" t="s">
        <v>119</v>
      </c>
      <c r="F109" s="143" t="s">
        <v>578</v>
      </c>
      <c r="G109" s="49" t="s">
        <v>579</v>
      </c>
      <c r="H109" s="133" t="s">
        <v>525</v>
      </c>
      <c r="I109" s="134">
        <v>46032</v>
      </c>
      <c r="J109" s="134">
        <v>46387</v>
      </c>
      <c r="K109" s="134">
        <v>46142</v>
      </c>
      <c r="L109" s="134">
        <v>46264</v>
      </c>
      <c r="M109" s="134">
        <v>46386</v>
      </c>
      <c r="N109" s="133" t="s">
        <v>65</v>
      </c>
      <c r="O109" s="133" t="s">
        <v>65</v>
      </c>
      <c r="P109" s="14" t="s">
        <v>526</v>
      </c>
      <c r="Q109" s="14" t="s">
        <v>165</v>
      </c>
      <c r="R109" s="14">
        <v>1</v>
      </c>
      <c r="S109" s="14">
        <v>0.5</v>
      </c>
      <c r="T109" s="14">
        <v>0.5</v>
      </c>
      <c r="U109" s="55">
        <f t="shared" si="50"/>
        <v>1</v>
      </c>
      <c r="V109" s="55">
        <f t="shared" si="51"/>
        <v>0.5</v>
      </c>
      <c r="W109" s="14" t="str">
        <f t="shared" si="49"/>
        <v>En ejecución</v>
      </c>
      <c r="X109" s="129" t="s">
        <v>580</v>
      </c>
      <c r="Y109" s="129" t="s">
        <v>566</v>
      </c>
      <c r="Z109" s="139">
        <v>46272</v>
      </c>
      <c r="AA109" s="14">
        <v>0.5</v>
      </c>
      <c r="AB109" s="14"/>
      <c r="AC109" s="55" t="str">
        <f t="shared" si="52"/>
        <v/>
      </c>
      <c r="AD109" s="55">
        <f t="shared" si="53"/>
        <v>0.5</v>
      </c>
      <c r="AE109" s="14" t="str">
        <f t="shared" si="46"/>
        <v>En ejecución</v>
      </c>
      <c r="AF109" s="14"/>
      <c r="AG109" s="14"/>
      <c r="AH109" s="14"/>
      <c r="AI109" s="16" t="s">
        <v>70</v>
      </c>
      <c r="AJ109" s="54">
        <v>0.5</v>
      </c>
      <c r="AK109" s="16" t="s">
        <v>811</v>
      </c>
      <c r="AL109" s="16" t="s">
        <v>803</v>
      </c>
      <c r="AM109" s="47">
        <v>46286</v>
      </c>
      <c r="AN109" s="48" t="str">
        <f t="shared" si="36"/>
        <v>En ejecución</v>
      </c>
      <c r="AO109" s="34"/>
      <c r="AP109" s="57"/>
      <c r="AQ109" s="34"/>
      <c r="AR109" s="34"/>
      <c r="AS109" s="34"/>
      <c r="AT109" s="34" t="str">
        <f t="shared" si="43"/>
        <v/>
      </c>
      <c r="AU109" s="193"/>
      <c r="AV109" s="193"/>
      <c r="AW109" s="195"/>
      <c r="AX109" s="199"/>
      <c r="AY109" s="202"/>
      <c r="AZ109" s="16" t="s">
        <v>934</v>
      </c>
      <c r="BA109" s="10" t="s">
        <v>692</v>
      </c>
      <c r="BB109" s="10" t="s">
        <v>690</v>
      </c>
      <c r="BC109" s="16" t="s">
        <v>1077</v>
      </c>
      <c r="BD109" s="128">
        <v>46289</v>
      </c>
      <c r="BE109" s="34"/>
      <c r="BF109" s="34"/>
      <c r="BG109" s="34"/>
      <c r="BH109" s="34"/>
      <c r="BI109" s="124"/>
      <c r="BJ109" s="40">
        <v>1</v>
      </c>
    </row>
    <row r="110" spans="1:62" ht="97" customHeight="1">
      <c r="A110" s="16" t="s">
        <v>581</v>
      </c>
      <c r="B110" s="16" t="s">
        <v>582</v>
      </c>
      <c r="C110" s="49" t="s">
        <v>583</v>
      </c>
      <c r="D110" s="16">
        <v>100</v>
      </c>
      <c r="E110" s="14" t="s">
        <v>61</v>
      </c>
      <c r="F110" s="143" t="s">
        <v>584</v>
      </c>
      <c r="G110" s="49" t="s">
        <v>585</v>
      </c>
      <c r="H110" s="133" t="s">
        <v>586</v>
      </c>
      <c r="I110" s="134">
        <v>46032</v>
      </c>
      <c r="J110" s="134">
        <v>46387</v>
      </c>
      <c r="K110" s="134">
        <v>46142</v>
      </c>
      <c r="L110" s="134">
        <v>46264</v>
      </c>
      <c r="M110" s="134">
        <v>46386</v>
      </c>
      <c r="N110" s="133" t="s">
        <v>65</v>
      </c>
      <c r="O110" s="133" t="s">
        <v>65</v>
      </c>
      <c r="P110" s="14" t="s">
        <v>587</v>
      </c>
      <c r="Q110" s="14" t="s">
        <v>480</v>
      </c>
      <c r="R110" s="14">
        <v>1</v>
      </c>
      <c r="S110" s="14">
        <v>1</v>
      </c>
      <c r="T110" s="42">
        <v>1</v>
      </c>
      <c r="U110" s="55">
        <f t="shared" si="50"/>
        <v>1</v>
      </c>
      <c r="V110" s="55">
        <f t="shared" si="51"/>
        <v>1</v>
      </c>
      <c r="W110" s="14" t="str">
        <f t="shared" si="49"/>
        <v>Cumplida</v>
      </c>
      <c r="X110" s="48" t="s">
        <v>588</v>
      </c>
      <c r="Y110" s="141" t="s">
        <v>589</v>
      </c>
      <c r="Z110" s="130">
        <v>46274</v>
      </c>
      <c r="AA110" s="14"/>
      <c r="AB110" s="14"/>
      <c r="AC110" s="55" t="str">
        <f t="shared" ref="AC110:AC124" si="54">IF(OR(AA110="",AA110=0,AB110=""),"",MIN(AB110/AA110,1))</f>
        <v/>
      </c>
      <c r="AD110" s="55">
        <f t="shared" ref="AD110:AD124" si="55">IF(AB110&lt;&gt;"",IF(OR(R110="",R110=0),"",MIN(IF(V110="",0,V110)+(AB110/R110),1)),IF(V110&lt;&gt;"",V110,""))</f>
        <v>1</v>
      </c>
      <c r="AE110" s="14" t="str">
        <f t="shared" ref="AE110:AE124" si="56">IF(AD110="","",IF(AD110&gt;=1,"Cumplida",IF(AD110&gt;0,"En ejecución","Pendiente")))</f>
        <v>Cumplida</v>
      </c>
      <c r="AF110" s="28" t="e">
        <f t="shared" ref="AF110:AF120" si="57">IF(OR(AD110="",AD110=0,AE110=""),"",MIN(IF($Q110="%",IF(AE110&gt;1,AE110/100,AE110),AE110)/IF($Q110="%",IF(AD110&gt;1,AD110/100,AD110),AD110),1))</f>
        <v>#VALUE!</v>
      </c>
      <c r="AG110" s="28" t="e">
        <f t="shared" ref="AG110:AG120" si="58">IF(AE110&lt;&gt;"",IF(OR($R110="",$R110=0),"",MIN(IF(Y110="",0,Y110)+(IF($Q110="%",IF(AE110&gt;1,AE110/100,AE110),AE110)/IF($Q110="%",IF($R110&gt;1,$R110/100,$R110),$R110)),1)),IF(Y110&lt;&gt;"",Y110,""))</f>
        <v>#VALUE!</v>
      </c>
      <c r="AH110" s="14" t="e">
        <f t="shared" ref="AH110:AH120" si="59">IF(AG110="","",IF(AG110&gt;=1,"Cumplida",IF(AG110&gt;0,"En ejecución","Pendiente")))</f>
        <v>#VALUE!</v>
      </c>
      <c r="AI110" s="16" t="s">
        <v>70</v>
      </c>
      <c r="AJ110" s="54">
        <v>1</v>
      </c>
      <c r="AK110" s="16" t="s">
        <v>812</v>
      </c>
      <c r="AL110" s="16" t="s">
        <v>714</v>
      </c>
      <c r="AM110" s="47">
        <v>46286</v>
      </c>
      <c r="AN110" s="48" t="str">
        <f t="shared" si="36"/>
        <v>Cumplida</v>
      </c>
      <c r="AO110" s="34"/>
      <c r="AP110" s="57"/>
      <c r="AQ110" s="34"/>
      <c r="AR110" s="34"/>
      <c r="AS110" s="34"/>
      <c r="AT110" s="34" t="str">
        <f t="shared" si="43"/>
        <v/>
      </c>
      <c r="AU110" s="193" t="s">
        <v>590</v>
      </c>
      <c r="AV110" s="193" t="s">
        <v>72</v>
      </c>
      <c r="AW110" s="194">
        <v>1</v>
      </c>
      <c r="AX110" s="197">
        <f>IF((COUNT(AJ110,AP110)+COUNT(AJ111,AP111)+COUNT(AJ112,AP112))=0,"",(MIN(SUM(AJ110,AP110),1)+MIN(SUM(AJ111,AP111),1)+MIN(SUM(AJ112,AP112),1))/3)</f>
        <v>0.58333333333333337</v>
      </c>
      <c r="AY110" s="200" t="str">
        <f>IF(AX110="","Sin medición",IF(AX110&gt;=1,"Cumplido",IF(AX110&gt;0,"En ejecución","Pendiente")))</f>
        <v>En ejecución</v>
      </c>
      <c r="AZ110" s="16" t="s">
        <v>935</v>
      </c>
      <c r="BA110" s="16" t="s">
        <v>692</v>
      </c>
      <c r="BB110" s="16" t="s">
        <v>690</v>
      </c>
      <c r="BC110" s="16" t="s">
        <v>1078</v>
      </c>
      <c r="BD110" s="37">
        <v>46289</v>
      </c>
      <c r="BE110" s="34"/>
      <c r="BF110" s="34"/>
      <c r="BG110" s="34"/>
      <c r="BH110" s="34"/>
      <c r="BI110" s="124"/>
      <c r="BJ110" s="55">
        <v>0.66659999999999997</v>
      </c>
    </row>
    <row r="111" spans="1:62" ht="66" customHeight="1">
      <c r="A111" s="16" t="s">
        <v>581</v>
      </c>
      <c r="B111" s="16" t="s">
        <v>582</v>
      </c>
      <c r="C111" s="49" t="s">
        <v>583</v>
      </c>
      <c r="D111" s="16">
        <v>101</v>
      </c>
      <c r="E111" s="14" t="s">
        <v>92</v>
      </c>
      <c r="F111" s="143" t="s">
        <v>591</v>
      </c>
      <c r="G111" s="49" t="s">
        <v>592</v>
      </c>
      <c r="H111" s="133" t="s">
        <v>586</v>
      </c>
      <c r="I111" s="134">
        <v>46032</v>
      </c>
      <c r="J111" s="134">
        <v>46387</v>
      </c>
      <c r="K111" s="134">
        <v>46142</v>
      </c>
      <c r="L111" s="134">
        <v>46264</v>
      </c>
      <c r="M111" s="134">
        <v>46386</v>
      </c>
      <c r="N111" s="133" t="s">
        <v>65</v>
      </c>
      <c r="O111" s="133" t="s">
        <v>65</v>
      </c>
      <c r="P111" s="14" t="s">
        <v>587</v>
      </c>
      <c r="Q111" s="14" t="s">
        <v>593</v>
      </c>
      <c r="R111" s="14">
        <v>2</v>
      </c>
      <c r="S111" s="14">
        <v>1</v>
      </c>
      <c r="T111" s="42">
        <v>1</v>
      </c>
      <c r="U111" s="55">
        <f t="shared" si="50"/>
        <v>1</v>
      </c>
      <c r="V111" s="55">
        <f t="shared" si="51"/>
        <v>0.5</v>
      </c>
      <c r="W111" s="14" t="str">
        <f t="shared" si="49"/>
        <v>En ejecución</v>
      </c>
      <c r="X111" s="48" t="s">
        <v>594</v>
      </c>
      <c r="Y111" s="141" t="s">
        <v>595</v>
      </c>
      <c r="Z111" s="130">
        <v>46274</v>
      </c>
      <c r="AA111" s="14">
        <v>1</v>
      </c>
      <c r="AB111" s="14"/>
      <c r="AC111" s="55" t="str">
        <f t="shared" si="54"/>
        <v/>
      </c>
      <c r="AD111" s="55">
        <f t="shared" si="55"/>
        <v>0.5</v>
      </c>
      <c r="AE111" s="14" t="str">
        <f t="shared" si="56"/>
        <v>En ejecución</v>
      </c>
      <c r="AF111" s="28" t="e">
        <f t="shared" si="57"/>
        <v>#VALUE!</v>
      </c>
      <c r="AG111" s="28" t="e">
        <f t="shared" si="58"/>
        <v>#VALUE!</v>
      </c>
      <c r="AH111" s="14" t="e">
        <f t="shared" si="59"/>
        <v>#VALUE!</v>
      </c>
      <c r="AI111" s="16" t="s">
        <v>70</v>
      </c>
      <c r="AJ111" s="54">
        <v>0.5</v>
      </c>
      <c r="AK111" s="16" t="s">
        <v>813</v>
      </c>
      <c r="AL111" s="16" t="s">
        <v>717</v>
      </c>
      <c r="AM111" s="47">
        <v>46286</v>
      </c>
      <c r="AN111" s="48" t="str">
        <f t="shared" si="36"/>
        <v>En ejecución</v>
      </c>
      <c r="AO111" s="34"/>
      <c r="AP111" s="57"/>
      <c r="AQ111" s="34"/>
      <c r="AR111" s="34"/>
      <c r="AS111" s="34"/>
      <c r="AT111" s="34" t="str">
        <f t="shared" si="43"/>
        <v/>
      </c>
      <c r="AU111" s="193"/>
      <c r="AV111" s="193"/>
      <c r="AW111" s="196"/>
      <c r="AX111" s="198"/>
      <c r="AY111" s="201"/>
      <c r="AZ111" s="16" t="s">
        <v>936</v>
      </c>
      <c r="BA111" s="16" t="s">
        <v>692</v>
      </c>
      <c r="BB111" s="16" t="s">
        <v>690</v>
      </c>
      <c r="BC111" s="16" t="s">
        <v>1079</v>
      </c>
      <c r="BD111" s="37">
        <v>46289</v>
      </c>
      <c r="BE111" s="34"/>
      <c r="BF111" s="34"/>
      <c r="BG111" s="34"/>
      <c r="BH111" s="34"/>
      <c r="BI111" s="124"/>
      <c r="BJ111" s="40">
        <v>0.5</v>
      </c>
    </row>
    <row r="112" spans="1:62" ht="113" customHeight="1">
      <c r="A112" s="16" t="s">
        <v>581</v>
      </c>
      <c r="B112" s="16" t="s">
        <v>582</v>
      </c>
      <c r="C112" s="49" t="s">
        <v>583</v>
      </c>
      <c r="D112" s="16">
        <v>102</v>
      </c>
      <c r="E112" s="14" t="s">
        <v>119</v>
      </c>
      <c r="F112" s="143" t="s">
        <v>596</v>
      </c>
      <c r="G112" s="49" t="s">
        <v>597</v>
      </c>
      <c r="H112" s="133" t="s">
        <v>586</v>
      </c>
      <c r="I112" s="134">
        <v>46032</v>
      </c>
      <c r="J112" s="134">
        <v>46387</v>
      </c>
      <c r="K112" s="134">
        <v>46142</v>
      </c>
      <c r="L112" s="134">
        <v>46264</v>
      </c>
      <c r="M112" s="134">
        <v>46386</v>
      </c>
      <c r="N112" s="133" t="s">
        <v>65</v>
      </c>
      <c r="O112" s="133" t="s">
        <v>65</v>
      </c>
      <c r="P112" s="14" t="s">
        <v>587</v>
      </c>
      <c r="Q112" s="14" t="s">
        <v>593</v>
      </c>
      <c r="R112" s="14">
        <v>2</v>
      </c>
      <c r="S112" s="14">
        <v>1</v>
      </c>
      <c r="T112" s="42">
        <v>0.5</v>
      </c>
      <c r="U112" s="55">
        <f t="shared" si="50"/>
        <v>0.5</v>
      </c>
      <c r="V112" s="55">
        <f t="shared" si="51"/>
        <v>0.25</v>
      </c>
      <c r="W112" s="14" t="str">
        <f t="shared" si="49"/>
        <v>En ejecución</v>
      </c>
      <c r="X112" s="48" t="s">
        <v>598</v>
      </c>
      <c r="Y112" s="141" t="s">
        <v>595</v>
      </c>
      <c r="Z112" s="130">
        <v>46274</v>
      </c>
      <c r="AA112" s="14">
        <v>1</v>
      </c>
      <c r="AB112" s="14"/>
      <c r="AC112" s="55" t="str">
        <f t="shared" si="54"/>
        <v/>
      </c>
      <c r="AD112" s="55">
        <f t="shared" si="55"/>
        <v>0.25</v>
      </c>
      <c r="AE112" s="14" t="str">
        <f t="shared" si="56"/>
        <v>En ejecución</v>
      </c>
      <c r="AF112" s="28" t="e">
        <f t="shared" si="57"/>
        <v>#VALUE!</v>
      </c>
      <c r="AG112" s="28" t="e">
        <f t="shared" si="58"/>
        <v>#VALUE!</v>
      </c>
      <c r="AH112" s="14" t="e">
        <f t="shared" si="59"/>
        <v>#VALUE!</v>
      </c>
      <c r="AI112" s="16" t="s">
        <v>70</v>
      </c>
      <c r="AJ112" s="54">
        <v>0.25</v>
      </c>
      <c r="AK112" s="16" t="s">
        <v>814</v>
      </c>
      <c r="AL112" s="16" t="s">
        <v>717</v>
      </c>
      <c r="AM112" s="47">
        <v>46286</v>
      </c>
      <c r="AN112" s="48" t="str">
        <f t="shared" si="36"/>
        <v>En ejecución</v>
      </c>
      <c r="AO112" s="34"/>
      <c r="AP112" s="57"/>
      <c r="AQ112" s="34"/>
      <c r="AR112" s="34"/>
      <c r="AS112" s="34"/>
      <c r="AT112" s="34" t="str">
        <f t="shared" si="43"/>
        <v/>
      </c>
      <c r="AU112" s="193"/>
      <c r="AV112" s="193"/>
      <c r="AW112" s="195"/>
      <c r="AX112" s="199"/>
      <c r="AY112" s="202"/>
      <c r="AZ112" s="16" t="s">
        <v>937</v>
      </c>
      <c r="BA112" s="16" t="s">
        <v>692</v>
      </c>
      <c r="BB112" s="16" t="s">
        <v>690</v>
      </c>
      <c r="BC112" s="16" t="s">
        <v>1080</v>
      </c>
      <c r="BD112" s="37">
        <v>46289</v>
      </c>
      <c r="BE112" s="34"/>
      <c r="BF112" s="34"/>
      <c r="BG112" s="34"/>
      <c r="BH112" s="34"/>
      <c r="BI112" s="124"/>
      <c r="BJ112" s="40">
        <v>0.5</v>
      </c>
    </row>
    <row r="113" spans="1:62" ht="89" customHeight="1">
      <c r="A113" s="16" t="s">
        <v>599</v>
      </c>
      <c r="B113" s="16" t="s">
        <v>582</v>
      </c>
      <c r="C113" s="49" t="s">
        <v>600</v>
      </c>
      <c r="D113" s="16">
        <v>103</v>
      </c>
      <c r="E113" s="14" t="s">
        <v>61</v>
      </c>
      <c r="F113" s="143" t="s">
        <v>601</v>
      </c>
      <c r="G113" s="49" t="s">
        <v>602</v>
      </c>
      <c r="H113" s="133" t="s">
        <v>586</v>
      </c>
      <c r="I113" s="134">
        <v>46032</v>
      </c>
      <c r="J113" s="134">
        <v>46387</v>
      </c>
      <c r="K113" s="134">
        <v>46142</v>
      </c>
      <c r="L113" s="134">
        <v>46264</v>
      </c>
      <c r="M113" s="134">
        <v>46386</v>
      </c>
      <c r="N113" s="133" t="s">
        <v>65</v>
      </c>
      <c r="O113" s="133" t="s">
        <v>65</v>
      </c>
      <c r="P113" s="14" t="s">
        <v>587</v>
      </c>
      <c r="Q113" s="14" t="s">
        <v>593</v>
      </c>
      <c r="R113" s="14">
        <v>2</v>
      </c>
      <c r="S113" s="14">
        <v>1</v>
      </c>
      <c r="T113" s="42">
        <v>0.5</v>
      </c>
      <c r="U113" s="55">
        <f t="shared" si="50"/>
        <v>0.5</v>
      </c>
      <c r="V113" s="55">
        <f t="shared" si="51"/>
        <v>0.25</v>
      </c>
      <c r="W113" s="14" t="str">
        <f t="shared" si="49"/>
        <v>En ejecución</v>
      </c>
      <c r="X113" s="48" t="s">
        <v>603</v>
      </c>
      <c r="Y113" s="141" t="s">
        <v>595</v>
      </c>
      <c r="Z113" s="130">
        <v>46274</v>
      </c>
      <c r="AA113" s="14">
        <v>1</v>
      </c>
      <c r="AB113" s="14"/>
      <c r="AC113" s="55" t="str">
        <f t="shared" si="54"/>
        <v/>
      </c>
      <c r="AD113" s="55">
        <f t="shared" si="55"/>
        <v>0.25</v>
      </c>
      <c r="AE113" s="14" t="str">
        <f t="shared" si="56"/>
        <v>En ejecución</v>
      </c>
      <c r="AF113" s="28" t="e">
        <f t="shared" si="57"/>
        <v>#VALUE!</v>
      </c>
      <c r="AG113" s="28" t="e">
        <f t="shared" si="58"/>
        <v>#VALUE!</v>
      </c>
      <c r="AH113" s="14" t="e">
        <f t="shared" si="59"/>
        <v>#VALUE!</v>
      </c>
      <c r="AI113" s="16" t="s">
        <v>70</v>
      </c>
      <c r="AJ113" s="54">
        <v>0.25</v>
      </c>
      <c r="AK113" s="16" t="s">
        <v>815</v>
      </c>
      <c r="AL113" s="16" t="s">
        <v>717</v>
      </c>
      <c r="AM113" s="47">
        <v>46286</v>
      </c>
      <c r="AN113" s="48" t="str">
        <f t="shared" si="36"/>
        <v>En ejecución</v>
      </c>
      <c r="AO113" s="34"/>
      <c r="AP113" s="57"/>
      <c r="AQ113" s="34"/>
      <c r="AR113" s="34"/>
      <c r="AS113" s="34"/>
      <c r="AT113" s="34" t="str">
        <f t="shared" si="43"/>
        <v/>
      </c>
      <c r="AU113" s="193" t="s">
        <v>604</v>
      </c>
      <c r="AV113" s="193" t="s">
        <v>72</v>
      </c>
      <c r="AW113" s="194">
        <v>1</v>
      </c>
      <c r="AX113" s="197">
        <f>IF((COUNT(AJ113,AP113)+COUNT(AJ114,AP114)+COUNT(AJ115,AP115))=0,"",(MIN(SUM(AJ113,AP113),1)+MIN(SUM(AJ114,AP114),1)+MIN(SUM(AJ115,AP115),1))/3)</f>
        <v>0.25</v>
      </c>
      <c r="AY113" s="200" t="str">
        <f>IF(AX113="","Sin medición",IF(AX113&gt;=1,"Cumplido",IF(AX113&gt;0,"En ejecución","Pendiente")))</f>
        <v>En ejecución</v>
      </c>
      <c r="AZ113" s="16" t="s">
        <v>938</v>
      </c>
      <c r="BA113" s="16" t="s">
        <v>692</v>
      </c>
      <c r="BB113" s="16" t="s">
        <v>690</v>
      </c>
      <c r="BC113" s="16" t="s">
        <v>1081</v>
      </c>
      <c r="BD113" s="37">
        <v>46289</v>
      </c>
      <c r="BE113" s="34"/>
      <c r="BF113" s="34"/>
      <c r="BG113" s="34"/>
      <c r="BH113" s="34"/>
      <c r="BI113" s="124"/>
      <c r="BJ113" s="40">
        <v>1</v>
      </c>
    </row>
    <row r="114" spans="1:62" ht="110" customHeight="1">
      <c r="A114" s="16" t="s">
        <v>599</v>
      </c>
      <c r="B114" s="16" t="s">
        <v>582</v>
      </c>
      <c r="C114" s="49" t="s">
        <v>600</v>
      </c>
      <c r="D114" s="16">
        <v>104</v>
      </c>
      <c r="E114" s="14" t="s">
        <v>92</v>
      </c>
      <c r="F114" s="143" t="s">
        <v>605</v>
      </c>
      <c r="G114" s="49" t="s">
        <v>606</v>
      </c>
      <c r="H114" s="133" t="s">
        <v>586</v>
      </c>
      <c r="I114" s="134">
        <v>46032</v>
      </c>
      <c r="J114" s="134">
        <v>46387</v>
      </c>
      <c r="K114" s="134">
        <v>46142</v>
      </c>
      <c r="L114" s="134">
        <v>46264</v>
      </c>
      <c r="M114" s="134">
        <v>46386</v>
      </c>
      <c r="N114" s="133" t="s">
        <v>65</v>
      </c>
      <c r="O114" s="133" t="s">
        <v>65</v>
      </c>
      <c r="P114" s="14" t="s">
        <v>587</v>
      </c>
      <c r="Q114" s="14" t="s">
        <v>480</v>
      </c>
      <c r="R114" s="14">
        <v>2</v>
      </c>
      <c r="S114" s="14">
        <v>1</v>
      </c>
      <c r="T114" s="42">
        <v>0.5</v>
      </c>
      <c r="U114" s="55">
        <f t="shared" si="50"/>
        <v>0.5</v>
      </c>
      <c r="V114" s="55">
        <f t="shared" si="51"/>
        <v>0.25</v>
      </c>
      <c r="W114" s="14" t="str">
        <f t="shared" si="49"/>
        <v>En ejecución</v>
      </c>
      <c r="X114" s="48" t="s">
        <v>607</v>
      </c>
      <c r="Y114" s="141" t="s">
        <v>595</v>
      </c>
      <c r="Z114" s="130">
        <v>46274</v>
      </c>
      <c r="AA114" s="14">
        <v>1</v>
      </c>
      <c r="AB114" s="14"/>
      <c r="AC114" s="55" t="str">
        <f t="shared" si="54"/>
        <v/>
      </c>
      <c r="AD114" s="55">
        <f t="shared" si="55"/>
        <v>0.25</v>
      </c>
      <c r="AE114" s="14" t="str">
        <f t="shared" si="56"/>
        <v>En ejecución</v>
      </c>
      <c r="AF114" s="28" t="e">
        <f t="shared" si="57"/>
        <v>#VALUE!</v>
      </c>
      <c r="AG114" s="28" t="e">
        <f t="shared" si="58"/>
        <v>#VALUE!</v>
      </c>
      <c r="AH114" s="14" t="e">
        <f t="shared" si="59"/>
        <v>#VALUE!</v>
      </c>
      <c r="AI114" s="16" t="s">
        <v>70</v>
      </c>
      <c r="AJ114" s="54">
        <v>0.25</v>
      </c>
      <c r="AK114" s="16" t="s">
        <v>816</v>
      </c>
      <c r="AL114" s="16" t="s">
        <v>717</v>
      </c>
      <c r="AM114" s="47">
        <v>46286</v>
      </c>
      <c r="AN114" s="48" t="str">
        <f t="shared" si="36"/>
        <v>En ejecución</v>
      </c>
      <c r="AO114" s="34"/>
      <c r="AP114" s="57"/>
      <c r="AQ114" s="34"/>
      <c r="AR114" s="34"/>
      <c r="AS114" s="34"/>
      <c r="AT114" s="34" t="str">
        <f t="shared" si="43"/>
        <v/>
      </c>
      <c r="AU114" s="193"/>
      <c r="AV114" s="193"/>
      <c r="AW114" s="196"/>
      <c r="AX114" s="198"/>
      <c r="AY114" s="201"/>
      <c r="AZ114" s="48" t="s">
        <v>939</v>
      </c>
      <c r="BA114" s="16" t="s">
        <v>692</v>
      </c>
      <c r="BB114" s="16" t="s">
        <v>690</v>
      </c>
      <c r="BC114" s="16" t="s">
        <v>1082</v>
      </c>
      <c r="BD114" s="37">
        <v>46289</v>
      </c>
      <c r="BE114" s="34"/>
      <c r="BF114" s="34"/>
      <c r="BG114" s="34"/>
      <c r="BH114" s="34"/>
      <c r="BI114" s="124"/>
      <c r="BJ114" s="40">
        <v>0.5</v>
      </c>
    </row>
    <row r="115" spans="1:62" ht="139" customHeight="1">
      <c r="A115" s="16" t="s">
        <v>599</v>
      </c>
      <c r="B115" s="16" t="s">
        <v>582</v>
      </c>
      <c r="C115" s="49" t="s">
        <v>600</v>
      </c>
      <c r="D115" s="16">
        <v>105</v>
      </c>
      <c r="E115" s="14" t="s">
        <v>119</v>
      </c>
      <c r="F115" s="143" t="s">
        <v>608</v>
      </c>
      <c r="G115" s="49" t="s">
        <v>609</v>
      </c>
      <c r="H115" s="133" t="s">
        <v>586</v>
      </c>
      <c r="I115" s="134">
        <v>46032</v>
      </c>
      <c r="J115" s="134">
        <v>46387</v>
      </c>
      <c r="K115" s="134">
        <v>46142</v>
      </c>
      <c r="L115" s="134">
        <v>46264</v>
      </c>
      <c r="M115" s="134">
        <v>46386</v>
      </c>
      <c r="N115" s="133" t="s">
        <v>65</v>
      </c>
      <c r="O115" s="133" t="s">
        <v>65</v>
      </c>
      <c r="P115" s="14" t="s">
        <v>587</v>
      </c>
      <c r="Q115" s="14" t="s">
        <v>593</v>
      </c>
      <c r="R115" s="14">
        <v>2</v>
      </c>
      <c r="S115" s="14">
        <v>1</v>
      </c>
      <c r="T115" s="42">
        <v>0.5</v>
      </c>
      <c r="U115" s="55">
        <f t="shared" si="50"/>
        <v>0.5</v>
      </c>
      <c r="V115" s="55">
        <f t="shared" si="51"/>
        <v>0.25</v>
      </c>
      <c r="W115" s="14" t="str">
        <f t="shared" si="49"/>
        <v>En ejecución</v>
      </c>
      <c r="X115" s="48" t="s">
        <v>610</v>
      </c>
      <c r="Y115" s="141" t="s">
        <v>595</v>
      </c>
      <c r="Z115" s="130">
        <v>46274</v>
      </c>
      <c r="AA115" s="14">
        <v>1</v>
      </c>
      <c r="AB115" s="14"/>
      <c r="AC115" s="55" t="str">
        <f t="shared" si="54"/>
        <v/>
      </c>
      <c r="AD115" s="55">
        <f t="shared" si="55"/>
        <v>0.25</v>
      </c>
      <c r="AE115" s="14" t="str">
        <f t="shared" si="56"/>
        <v>En ejecución</v>
      </c>
      <c r="AF115" s="28" t="e">
        <f t="shared" si="57"/>
        <v>#VALUE!</v>
      </c>
      <c r="AG115" s="28" t="e">
        <f t="shared" si="58"/>
        <v>#VALUE!</v>
      </c>
      <c r="AH115" s="14" t="e">
        <f t="shared" si="59"/>
        <v>#VALUE!</v>
      </c>
      <c r="AI115" s="16" t="s">
        <v>70</v>
      </c>
      <c r="AJ115" s="54">
        <v>0.25</v>
      </c>
      <c r="AK115" s="16" t="s">
        <v>817</v>
      </c>
      <c r="AL115" s="16" t="s">
        <v>717</v>
      </c>
      <c r="AM115" s="47">
        <v>46286</v>
      </c>
      <c r="AN115" s="48" t="str">
        <f t="shared" si="36"/>
        <v>En ejecución</v>
      </c>
      <c r="AO115" s="34"/>
      <c r="AP115" s="57"/>
      <c r="AQ115" s="34"/>
      <c r="AR115" s="34"/>
      <c r="AS115" s="34"/>
      <c r="AT115" s="34" t="str">
        <f t="shared" si="43"/>
        <v/>
      </c>
      <c r="AU115" s="193"/>
      <c r="AV115" s="193"/>
      <c r="AW115" s="195"/>
      <c r="AX115" s="199"/>
      <c r="AY115" s="202"/>
      <c r="AZ115" s="16" t="s">
        <v>940</v>
      </c>
      <c r="BA115" s="16" t="s">
        <v>692</v>
      </c>
      <c r="BB115" s="16" t="s">
        <v>690</v>
      </c>
      <c r="BC115" s="16" t="s">
        <v>1082</v>
      </c>
      <c r="BD115" s="37">
        <v>46289</v>
      </c>
      <c r="BE115" s="34"/>
      <c r="BF115" s="34"/>
      <c r="BG115" s="34"/>
      <c r="BH115" s="34"/>
      <c r="BI115" s="124"/>
      <c r="BJ115" s="40">
        <v>0.5</v>
      </c>
    </row>
    <row r="116" spans="1:62" ht="114" customHeight="1">
      <c r="A116" s="16" t="s">
        <v>611</v>
      </c>
      <c r="B116" s="16" t="s">
        <v>582</v>
      </c>
      <c r="C116" s="49" t="s">
        <v>612</v>
      </c>
      <c r="D116" s="16">
        <v>106</v>
      </c>
      <c r="E116" s="14" t="s">
        <v>61</v>
      </c>
      <c r="F116" s="143" t="s">
        <v>613</v>
      </c>
      <c r="G116" s="49" t="s">
        <v>614</v>
      </c>
      <c r="H116" s="133" t="s">
        <v>586</v>
      </c>
      <c r="I116" s="134">
        <v>46032</v>
      </c>
      <c r="J116" s="134">
        <v>46387</v>
      </c>
      <c r="K116" s="134">
        <v>46142</v>
      </c>
      <c r="L116" s="134">
        <v>46264</v>
      </c>
      <c r="M116" s="134">
        <v>46386</v>
      </c>
      <c r="N116" s="133" t="s">
        <v>65</v>
      </c>
      <c r="O116" s="133" t="s">
        <v>65</v>
      </c>
      <c r="P116" s="14" t="s">
        <v>587</v>
      </c>
      <c r="Q116" s="14" t="s">
        <v>593</v>
      </c>
      <c r="R116" s="14">
        <v>2</v>
      </c>
      <c r="S116" s="14">
        <v>1</v>
      </c>
      <c r="T116" s="42">
        <v>0.5</v>
      </c>
      <c r="U116" s="55">
        <f t="shared" si="50"/>
        <v>0.5</v>
      </c>
      <c r="V116" s="55">
        <f t="shared" si="51"/>
        <v>0.25</v>
      </c>
      <c r="W116" s="14" t="str">
        <f t="shared" si="49"/>
        <v>En ejecución</v>
      </c>
      <c r="X116" s="48" t="s">
        <v>615</v>
      </c>
      <c r="Y116" s="141" t="s">
        <v>595</v>
      </c>
      <c r="Z116" s="130">
        <v>46274</v>
      </c>
      <c r="AA116" s="14">
        <v>1</v>
      </c>
      <c r="AB116" s="14"/>
      <c r="AC116" s="55" t="str">
        <f t="shared" si="54"/>
        <v/>
      </c>
      <c r="AD116" s="55">
        <f t="shared" si="55"/>
        <v>0.25</v>
      </c>
      <c r="AE116" s="14" t="str">
        <f t="shared" si="56"/>
        <v>En ejecución</v>
      </c>
      <c r="AF116" s="28" t="e">
        <f t="shared" si="57"/>
        <v>#VALUE!</v>
      </c>
      <c r="AG116" s="28" t="e">
        <f t="shared" si="58"/>
        <v>#VALUE!</v>
      </c>
      <c r="AH116" s="14" t="e">
        <f t="shared" si="59"/>
        <v>#VALUE!</v>
      </c>
      <c r="AI116" s="16" t="s">
        <v>70</v>
      </c>
      <c r="AJ116" s="54">
        <v>0.25</v>
      </c>
      <c r="AK116" s="16" t="s">
        <v>818</v>
      </c>
      <c r="AL116" s="16" t="s">
        <v>717</v>
      </c>
      <c r="AM116" s="47">
        <v>46286</v>
      </c>
      <c r="AN116" s="48" t="str">
        <f t="shared" si="36"/>
        <v>En ejecución</v>
      </c>
      <c r="AO116" s="34"/>
      <c r="AP116" s="57"/>
      <c r="AQ116" s="34"/>
      <c r="AR116" s="34"/>
      <c r="AS116" s="34"/>
      <c r="AT116" s="34" t="str">
        <f t="shared" si="43"/>
        <v/>
      </c>
      <c r="AU116" s="49" t="s">
        <v>616</v>
      </c>
      <c r="AV116" s="49" t="s">
        <v>72</v>
      </c>
      <c r="AW116" s="25">
        <v>1</v>
      </c>
      <c r="AX116" s="54">
        <f>IF((COUNT(AJ116,AP116))=0,"",(MIN(SUM(AJ116,AP116),1))/1)</f>
        <v>0.25</v>
      </c>
      <c r="AY116" s="16" t="str">
        <f>IF(AX116="","Sin medición",IF(AX116&gt;=1,"Cumplido",IF(AX116&gt;0,"En ejecución","Pendiente")))</f>
        <v>En ejecución</v>
      </c>
      <c r="AZ116" s="16" t="s">
        <v>1084</v>
      </c>
      <c r="BA116" s="16" t="s">
        <v>900</v>
      </c>
      <c r="BB116" s="16" t="s">
        <v>903</v>
      </c>
      <c r="BC116" s="16" t="s">
        <v>1083</v>
      </c>
      <c r="BD116" s="37">
        <v>46289</v>
      </c>
      <c r="BE116" s="34"/>
      <c r="BF116" s="34"/>
      <c r="BG116" s="34"/>
      <c r="BH116" s="34"/>
      <c r="BI116" s="124"/>
      <c r="BJ116" s="40">
        <v>0.33329999999999999</v>
      </c>
    </row>
    <row r="117" spans="1:62" ht="150" customHeight="1">
      <c r="A117" s="16" t="s">
        <v>617</v>
      </c>
      <c r="B117" s="16" t="s">
        <v>582</v>
      </c>
      <c r="C117" s="49" t="s">
        <v>618</v>
      </c>
      <c r="D117" s="16">
        <v>107</v>
      </c>
      <c r="E117" s="14" t="s">
        <v>61</v>
      </c>
      <c r="F117" s="143" t="s">
        <v>619</v>
      </c>
      <c r="G117" s="49" t="s">
        <v>620</v>
      </c>
      <c r="H117" s="133" t="s">
        <v>586</v>
      </c>
      <c r="I117" s="134">
        <v>46032</v>
      </c>
      <c r="J117" s="134">
        <v>46387</v>
      </c>
      <c r="K117" s="134">
        <v>46142</v>
      </c>
      <c r="L117" s="134">
        <v>46264</v>
      </c>
      <c r="M117" s="134">
        <v>46386</v>
      </c>
      <c r="N117" s="133" t="s">
        <v>65</v>
      </c>
      <c r="O117" s="133" t="s">
        <v>65</v>
      </c>
      <c r="P117" s="14" t="s">
        <v>587</v>
      </c>
      <c r="Q117" s="14" t="s">
        <v>593</v>
      </c>
      <c r="R117" s="14">
        <v>2</v>
      </c>
      <c r="S117" s="14">
        <v>1</v>
      </c>
      <c r="T117" s="42">
        <v>0.5</v>
      </c>
      <c r="U117" s="55">
        <f t="shared" si="50"/>
        <v>0.5</v>
      </c>
      <c r="V117" s="55">
        <f t="shared" si="51"/>
        <v>0.25</v>
      </c>
      <c r="W117" s="14" t="str">
        <f t="shared" si="49"/>
        <v>En ejecución</v>
      </c>
      <c r="X117" s="48" t="s">
        <v>621</v>
      </c>
      <c r="Y117" s="141" t="s">
        <v>595</v>
      </c>
      <c r="Z117" s="130">
        <v>46274</v>
      </c>
      <c r="AA117" s="14">
        <v>1</v>
      </c>
      <c r="AB117" s="14"/>
      <c r="AC117" s="55" t="str">
        <f t="shared" si="54"/>
        <v/>
      </c>
      <c r="AD117" s="55">
        <f t="shared" si="55"/>
        <v>0.25</v>
      </c>
      <c r="AE117" s="14" t="str">
        <f t="shared" si="56"/>
        <v>En ejecución</v>
      </c>
      <c r="AF117" s="28" t="e">
        <f t="shared" si="57"/>
        <v>#VALUE!</v>
      </c>
      <c r="AG117" s="28" t="e">
        <f t="shared" si="58"/>
        <v>#VALUE!</v>
      </c>
      <c r="AH117" s="14" t="e">
        <f t="shared" si="59"/>
        <v>#VALUE!</v>
      </c>
      <c r="AI117" s="16" t="s">
        <v>70</v>
      </c>
      <c r="AJ117" s="54">
        <v>0.25</v>
      </c>
      <c r="AK117" s="16" t="s">
        <v>819</v>
      </c>
      <c r="AL117" s="16" t="s">
        <v>717</v>
      </c>
      <c r="AM117" s="47">
        <v>46286</v>
      </c>
      <c r="AN117" s="48" t="str">
        <f t="shared" si="36"/>
        <v>En ejecución</v>
      </c>
      <c r="AO117" s="34"/>
      <c r="AP117" s="57"/>
      <c r="AQ117" s="34"/>
      <c r="AR117" s="34"/>
      <c r="AS117" s="34"/>
      <c r="AT117" s="34" t="str">
        <f t="shared" si="43"/>
        <v/>
      </c>
      <c r="AU117" s="193" t="s">
        <v>622</v>
      </c>
      <c r="AV117" s="193" t="s">
        <v>72</v>
      </c>
      <c r="AW117" s="194">
        <v>1</v>
      </c>
      <c r="AX117" s="197">
        <f>IF((COUNT(AJ117,AP117)+COUNT(AJ118,AP118))=0,"",(MIN(SUM(AJ117,AP117),1)+MIN(SUM(AJ118,AP118),1))/2)</f>
        <v>0.25</v>
      </c>
      <c r="AY117" s="200" t="str">
        <f>IF(AX117="","Sin medición",IF(AX117&gt;=1,"Cumplido",IF(AX117&gt;0,"En ejecución","Pendiente")))</f>
        <v>En ejecución</v>
      </c>
      <c r="AZ117" s="16" t="s">
        <v>1086</v>
      </c>
      <c r="BA117" s="16" t="s">
        <v>692</v>
      </c>
      <c r="BB117" s="16" t="s">
        <v>690</v>
      </c>
      <c r="BC117" s="16" t="s">
        <v>1085</v>
      </c>
      <c r="BD117" s="37">
        <v>46289</v>
      </c>
      <c r="BE117" s="34"/>
      <c r="BF117" s="34"/>
      <c r="BG117" s="34"/>
      <c r="BH117" s="34"/>
      <c r="BI117" s="124"/>
      <c r="BJ117" s="40">
        <v>0.5</v>
      </c>
    </row>
    <row r="118" spans="1:62" ht="223" customHeight="1">
      <c r="A118" s="16" t="s">
        <v>617</v>
      </c>
      <c r="B118" s="16" t="s">
        <v>582</v>
      </c>
      <c r="C118" s="49" t="s">
        <v>618</v>
      </c>
      <c r="D118" s="16">
        <v>108</v>
      </c>
      <c r="E118" s="14" t="s">
        <v>92</v>
      </c>
      <c r="F118" s="143" t="s">
        <v>623</v>
      </c>
      <c r="G118" s="49" t="s">
        <v>624</v>
      </c>
      <c r="H118" s="133" t="s">
        <v>586</v>
      </c>
      <c r="I118" s="134">
        <v>46032</v>
      </c>
      <c r="J118" s="134">
        <v>46387</v>
      </c>
      <c r="K118" s="134">
        <v>46142</v>
      </c>
      <c r="L118" s="134">
        <v>46264</v>
      </c>
      <c r="M118" s="134">
        <v>46386</v>
      </c>
      <c r="N118" s="133" t="s">
        <v>65</v>
      </c>
      <c r="O118" s="133" t="s">
        <v>65</v>
      </c>
      <c r="P118" s="14" t="s">
        <v>587</v>
      </c>
      <c r="Q118" s="14" t="s">
        <v>593</v>
      </c>
      <c r="R118" s="14">
        <v>2</v>
      </c>
      <c r="S118" s="14">
        <v>1</v>
      </c>
      <c r="T118" s="42">
        <v>0.5</v>
      </c>
      <c r="U118" s="55">
        <f t="shared" si="50"/>
        <v>0.5</v>
      </c>
      <c r="V118" s="55">
        <f t="shared" si="51"/>
        <v>0.25</v>
      </c>
      <c r="W118" s="14" t="str">
        <f t="shared" si="49"/>
        <v>En ejecución</v>
      </c>
      <c r="X118" s="48" t="s">
        <v>625</v>
      </c>
      <c r="Y118" s="141" t="s">
        <v>595</v>
      </c>
      <c r="Z118" s="130">
        <v>46274</v>
      </c>
      <c r="AA118" s="14">
        <v>1</v>
      </c>
      <c r="AB118" s="14"/>
      <c r="AC118" s="55" t="str">
        <f t="shared" si="54"/>
        <v/>
      </c>
      <c r="AD118" s="55">
        <f t="shared" si="55"/>
        <v>0.25</v>
      </c>
      <c r="AE118" s="14" t="str">
        <f t="shared" si="56"/>
        <v>En ejecución</v>
      </c>
      <c r="AF118" s="28" t="e">
        <f t="shared" si="57"/>
        <v>#VALUE!</v>
      </c>
      <c r="AG118" s="28" t="e">
        <f t="shared" si="58"/>
        <v>#VALUE!</v>
      </c>
      <c r="AH118" s="14" t="e">
        <f t="shared" si="59"/>
        <v>#VALUE!</v>
      </c>
      <c r="AI118" s="16" t="s">
        <v>70</v>
      </c>
      <c r="AJ118" s="54">
        <v>0.25</v>
      </c>
      <c r="AK118" s="16" t="s">
        <v>820</v>
      </c>
      <c r="AL118" s="16" t="s">
        <v>717</v>
      </c>
      <c r="AM118" s="47">
        <v>46286</v>
      </c>
      <c r="AN118" s="48" t="str">
        <f t="shared" si="36"/>
        <v>En ejecución</v>
      </c>
      <c r="AO118" s="34"/>
      <c r="AP118" s="57"/>
      <c r="AQ118" s="34"/>
      <c r="AR118" s="34"/>
      <c r="AS118" s="34"/>
      <c r="AT118" s="34" t="str">
        <f t="shared" si="43"/>
        <v/>
      </c>
      <c r="AU118" s="193"/>
      <c r="AV118" s="193"/>
      <c r="AW118" s="195"/>
      <c r="AX118" s="199"/>
      <c r="AY118" s="202"/>
      <c r="AZ118" s="16" t="s">
        <v>1088</v>
      </c>
      <c r="BA118" s="16" t="s">
        <v>692</v>
      </c>
      <c r="BB118" s="16" t="s">
        <v>690</v>
      </c>
      <c r="BC118" s="16" t="s">
        <v>1087</v>
      </c>
      <c r="BD118" s="37">
        <v>46289</v>
      </c>
      <c r="BE118" s="34"/>
      <c r="BF118" s="34"/>
      <c r="BG118" s="34"/>
      <c r="BH118" s="34"/>
      <c r="BI118" s="124"/>
      <c r="BJ118" s="40">
        <v>0.25</v>
      </c>
    </row>
    <row r="119" spans="1:62" ht="105" customHeight="1">
      <c r="A119" s="16" t="s">
        <v>626</v>
      </c>
      <c r="B119" s="16" t="s">
        <v>582</v>
      </c>
      <c r="C119" s="49" t="s">
        <v>627</v>
      </c>
      <c r="D119" s="16">
        <v>109</v>
      </c>
      <c r="E119" s="14" t="s">
        <v>61</v>
      </c>
      <c r="F119" s="143" t="s">
        <v>628</v>
      </c>
      <c r="G119" s="49" t="s">
        <v>629</v>
      </c>
      <c r="H119" s="133" t="s">
        <v>586</v>
      </c>
      <c r="I119" s="134">
        <v>46032</v>
      </c>
      <c r="J119" s="134">
        <v>46387</v>
      </c>
      <c r="K119" s="134">
        <v>46142</v>
      </c>
      <c r="L119" s="134">
        <v>46264</v>
      </c>
      <c r="M119" s="134">
        <v>46386</v>
      </c>
      <c r="N119" s="133" t="s">
        <v>65</v>
      </c>
      <c r="O119" s="133" t="s">
        <v>65</v>
      </c>
      <c r="P119" s="14" t="s">
        <v>587</v>
      </c>
      <c r="Q119" s="14" t="s">
        <v>593</v>
      </c>
      <c r="R119" s="14">
        <v>2</v>
      </c>
      <c r="S119" s="14">
        <v>1</v>
      </c>
      <c r="T119" s="42">
        <v>0.5</v>
      </c>
      <c r="U119" s="55">
        <f t="shared" si="50"/>
        <v>0.5</v>
      </c>
      <c r="V119" s="55">
        <f t="shared" si="51"/>
        <v>0.25</v>
      </c>
      <c r="W119" s="14" t="str">
        <f t="shared" si="49"/>
        <v>En ejecución</v>
      </c>
      <c r="X119" s="48" t="s">
        <v>630</v>
      </c>
      <c r="Y119" s="141" t="s">
        <v>595</v>
      </c>
      <c r="Z119" s="130">
        <v>46274</v>
      </c>
      <c r="AA119" s="14">
        <v>1</v>
      </c>
      <c r="AB119" s="14"/>
      <c r="AC119" s="55" t="str">
        <f t="shared" si="54"/>
        <v/>
      </c>
      <c r="AD119" s="55">
        <f t="shared" si="55"/>
        <v>0.25</v>
      </c>
      <c r="AE119" s="14" t="str">
        <f t="shared" si="56"/>
        <v>En ejecución</v>
      </c>
      <c r="AF119" s="28" t="e">
        <f t="shared" si="57"/>
        <v>#VALUE!</v>
      </c>
      <c r="AG119" s="28" t="e">
        <f t="shared" si="58"/>
        <v>#VALUE!</v>
      </c>
      <c r="AH119" s="14" t="e">
        <f t="shared" si="59"/>
        <v>#VALUE!</v>
      </c>
      <c r="AI119" s="16" t="s">
        <v>70</v>
      </c>
      <c r="AJ119" s="54">
        <v>0.25</v>
      </c>
      <c r="AK119" s="16" t="s">
        <v>821</v>
      </c>
      <c r="AL119" s="16" t="s">
        <v>717</v>
      </c>
      <c r="AM119" s="47">
        <v>46286</v>
      </c>
      <c r="AN119" s="48" t="str">
        <f t="shared" si="36"/>
        <v>En ejecución</v>
      </c>
      <c r="AO119" s="34"/>
      <c r="AP119" s="57"/>
      <c r="AQ119" s="34"/>
      <c r="AR119" s="34"/>
      <c r="AS119" s="34"/>
      <c r="AT119" s="34" t="str">
        <f t="shared" si="43"/>
        <v/>
      </c>
      <c r="AU119" s="209" t="s">
        <v>631</v>
      </c>
      <c r="AV119" s="209" t="s">
        <v>72</v>
      </c>
      <c r="AW119" s="194">
        <v>1</v>
      </c>
      <c r="AX119" s="197">
        <f>IF((COUNT(AJ119,AP119)+COUNT(AJ120,AP120))=0,"",(MIN(SUM(AJ119,AP119),1)+MIN(SUM(AJ120,AP120),1))/2)</f>
        <v>0.625</v>
      </c>
      <c r="AY119" s="200" t="str">
        <f>IF(AX119="","Sin medición",IF(AX119&gt;=1,"Cumplido",IF(AX119&gt;0,"En ejecución","Pendiente")))</f>
        <v>En ejecución</v>
      </c>
      <c r="AZ119" s="16" t="s">
        <v>941</v>
      </c>
      <c r="BA119" s="16" t="s">
        <v>692</v>
      </c>
      <c r="BB119" s="16" t="s">
        <v>690</v>
      </c>
      <c r="BC119" s="16" t="s">
        <v>1089</v>
      </c>
      <c r="BD119" s="37">
        <v>46289</v>
      </c>
      <c r="BE119" s="34"/>
      <c r="BF119" s="34"/>
      <c r="BG119" s="34"/>
      <c r="BH119" s="34"/>
      <c r="BI119" s="124"/>
      <c r="BJ119" s="40">
        <v>0.5</v>
      </c>
    </row>
    <row r="120" spans="1:62" ht="65" customHeight="1">
      <c r="A120" s="16" t="s">
        <v>626</v>
      </c>
      <c r="B120" s="16" t="s">
        <v>582</v>
      </c>
      <c r="C120" s="49" t="s">
        <v>627</v>
      </c>
      <c r="D120" s="16">
        <v>110</v>
      </c>
      <c r="E120" s="14" t="s">
        <v>92</v>
      </c>
      <c r="F120" s="143" t="s">
        <v>632</v>
      </c>
      <c r="G120" s="49" t="s">
        <v>633</v>
      </c>
      <c r="H120" s="133" t="s">
        <v>586</v>
      </c>
      <c r="I120" s="134">
        <v>46032</v>
      </c>
      <c r="J120" s="134">
        <v>46387</v>
      </c>
      <c r="K120" s="134">
        <v>46142</v>
      </c>
      <c r="L120" s="134">
        <v>46264</v>
      </c>
      <c r="M120" s="134">
        <v>46386</v>
      </c>
      <c r="N120" s="133" t="s">
        <v>65</v>
      </c>
      <c r="O120" s="133" t="s">
        <v>65</v>
      </c>
      <c r="P120" s="14" t="s">
        <v>587</v>
      </c>
      <c r="Q120" s="14" t="s">
        <v>593</v>
      </c>
      <c r="R120" s="14">
        <v>1</v>
      </c>
      <c r="S120" s="14">
        <v>1</v>
      </c>
      <c r="T120" s="42">
        <v>1</v>
      </c>
      <c r="U120" s="55">
        <f t="shared" si="50"/>
        <v>1</v>
      </c>
      <c r="V120" s="55">
        <f t="shared" si="51"/>
        <v>1</v>
      </c>
      <c r="W120" s="14" t="str">
        <f t="shared" si="49"/>
        <v>Cumplida</v>
      </c>
      <c r="X120" s="48" t="s">
        <v>634</v>
      </c>
      <c r="Y120" s="141" t="s">
        <v>595</v>
      </c>
      <c r="Z120" s="130">
        <v>46274</v>
      </c>
      <c r="AA120" s="14"/>
      <c r="AB120" s="14"/>
      <c r="AC120" s="55" t="str">
        <f t="shared" si="54"/>
        <v/>
      </c>
      <c r="AD120" s="55">
        <f t="shared" si="55"/>
        <v>1</v>
      </c>
      <c r="AE120" s="14" t="str">
        <f t="shared" si="56"/>
        <v>Cumplida</v>
      </c>
      <c r="AF120" s="28" t="e">
        <f t="shared" si="57"/>
        <v>#VALUE!</v>
      </c>
      <c r="AG120" s="28" t="e">
        <f t="shared" si="58"/>
        <v>#VALUE!</v>
      </c>
      <c r="AH120" s="14" t="e">
        <f t="shared" si="59"/>
        <v>#VALUE!</v>
      </c>
      <c r="AI120" s="16" t="s">
        <v>70</v>
      </c>
      <c r="AJ120" s="54">
        <v>1</v>
      </c>
      <c r="AK120" s="16" t="s">
        <v>822</v>
      </c>
      <c r="AL120" s="16" t="s">
        <v>714</v>
      </c>
      <c r="AM120" s="47">
        <v>46286</v>
      </c>
      <c r="AN120" s="48" t="str">
        <f t="shared" si="36"/>
        <v>Cumplida</v>
      </c>
      <c r="AO120" s="34"/>
      <c r="AP120" s="57"/>
      <c r="AQ120" s="34"/>
      <c r="AR120" s="34"/>
      <c r="AS120" s="34"/>
      <c r="AT120" s="34" t="str">
        <f t="shared" si="43"/>
        <v/>
      </c>
      <c r="AU120" s="210"/>
      <c r="AV120" s="210"/>
      <c r="AW120" s="195"/>
      <c r="AX120" s="199"/>
      <c r="AY120" s="202"/>
      <c r="AZ120" s="16" t="s">
        <v>942</v>
      </c>
      <c r="BA120" s="16" t="s">
        <v>692</v>
      </c>
      <c r="BB120" s="16" t="s">
        <v>690</v>
      </c>
      <c r="BC120" s="16" t="s">
        <v>1089</v>
      </c>
      <c r="BD120" s="37">
        <v>46289</v>
      </c>
      <c r="BE120" s="34"/>
      <c r="BF120" s="34"/>
      <c r="BG120" s="34"/>
      <c r="BH120" s="34"/>
      <c r="BI120" s="124"/>
      <c r="BJ120" s="40">
        <v>1</v>
      </c>
    </row>
    <row r="121" spans="1:62" ht="40" customHeight="1">
      <c r="A121" s="16" t="s">
        <v>635</v>
      </c>
      <c r="B121" s="16" t="s">
        <v>636</v>
      </c>
      <c r="C121" s="49" t="s">
        <v>637</v>
      </c>
      <c r="D121" s="16">
        <v>111</v>
      </c>
      <c r="E121" s="14" t="s">
        <v>61</v>
      </c>
      <c r="F121" s="143" t="s">
        <v>638</v>
      </c>
      <c r="G121" s="49" t="s">
        <v>639</v>
      </c>
      <c r="H121" s="133" t="s">
        <v>640</v>
      </c>
      <c r="I121" s="134">
        <v>46032</v>
      </c>
      <c r="J121" s="134">
        <v>46387</v>
      </c>
      <c r="K121" s="134">
        <v>46142</v>
      </c>
      <c r="L121" s="134">
        <v>46264</v>
      </c>
      <c r="M121" s="134">
        <v>46386</v>
      </c>
      <c r="N121" s="133" t="s">
        <v>65</v>
      </c>
      <c r="O121" s="133" t="s">
        <v>65</v>
      </c>
      <c r="P121" s="14" t="s">
        <v>176</v>
      </c>
      <c r="Q121" s="16" t="s">
        <v>641</v>
      </c>
      <c r="R121" s="14">
        <v>2</v>
      </c>
      <c r="S121" s="14">
        <v>1</v>
      </c>
      <c r="T121" s="14">
        <v>1</v>
      </c>
      <c r="U121" s="55">
        <f>IF(OR(S121="",S121=0,T121=""),"",MIN(T121/S121,1))</f>
        <v>1</v>
      </c>
      <c r="V121" s="55">
        <f>IF(OR(R121="",R121=0,T121=""),"",MIN(T121/R121,1))</f>
        <v>0.5</v>
      </c>
      <c r="W121" s="14" t="str">
        <f t="shared" ref="W121:W124" si="60">IF(V121="","",IF(V121&gt;=1,"Cumplida",IF(V121&gt;0,"En ejecución","Pendiente")))</f>
        <v>En ejecución</v>
      </c>
      <c r="X121" s="131" t="s">
        <v>642</v>
      </c>
      <c r="Y121" s="16" t="s">
        <v>643</v>
      </c>
      <c r="Z121" s="37">
        <v>46272</v>
      </c>
      <c r="AA121" s="14">
        <v>1</v>
      </c>
      <c r="AB121" s="14"/>
      <c r="AC121" s="55" t="str">
        <f t="shared" si="54"/>
        <v/>
      </c>
      <c r="AD121" s="55">
        <f t="shared" si="55"/>
        <v>0.5</v>
      </c>
      <c r="AE121" s="28" t="str">
        <f t="shared" si="56"/>
        <v>En ejecución</v>
      </c>
      <c r="AF121" s="14" t="str">
        <f t="shared" ref="AF121:AF124" si="61">IF(AE121="","",IF(AE121&gt;=1,"Cumplida",IF(AE121&gt;0,"En ejecución","Pendiente")))</f>
        <v>Cumplida</v>
      </c>
      <c r="AG121" s="14"/>
      <c r="AH121" s="14"/>
      <c r="AI121" s="16" t="s">
        <v>70</v>
      </c>
      <c r="AJ121" s="54">
        <v>0.5</v>
      </c>
      <c r="AK121" s="25" t="s">
        <v>823</v>
      </c>
      <c r="AL121" s="16" t="s">
        <v>824</v>
      </c>
      <c r="AM121" s="47">
        <v>46286</v>
      </c>
      <c r="AN121" s="48" t="str">
        <f>IF(AJ121="","",IF(AJ121&gt;=1,"Cumplida",IF(AJ121&gt;0,"En ejecución","Pendiente")))</f>
        <v>En ejecución</v>
      </c>
      <c r="AO121" s="34"/>
      <c r="AP121" s="57"/>
      <c r="AQ121" s="35"/>
      <c r="AR121" s="34"/>
      <c r="AS121" s="34"/>
      <c r="AT121" s="34" t="str">
        <f>IF(AP121="","",IF(AP121&gt;=1,"Cumplida",IF(AP121&gt;0,"En ejecución","Pendiente")))</f>
        <v/>
      </c>
      <c r="AU121" s="210"/>
      <c r="AV121" s="210"/>
      <c r="AW121" s="193">
        <v>1</v>
      </c>
      <c r="AX121" s="197">
        <f>IF((COUNT(AJ121,AP121)+COUNT(AJ122,AP122))=0,"",(MIN(SUM(AJ121,AP121),1)+MIN(SUM(AJ122,AP122),1))/2)</f>
        <v>0.5</v>
      </c>
      <c r="AY121" s="194" t="str">
        <f>IF(AX121="","Sin medición",IF(AX121&gt;=1,"Cumplido",IF(AX121&gt;0,"En ejecución","Pendiente")))</f>
        <v>En ejecución</v>
      </c>
      <c r="AZ121" s="131" t="s">
        <v>944</v>
      </c>
      <c r="BA121" s="14" t="s">
        <v>692</v>
      </c>
      <c r="BB121" s="14" t="s">
        <v>690</v>
      </c>
      <c r="BC121" s="16" t="s">
        <v>945</v>
      </c>
      <c r="BD121" s="38">
        <v>46289</v>
      </c>
      <c r="BE121" s="34"/>
      <c r="BF121" s="34"/>
      <c r="BG121" s="34"/>
      <c r="BH121" s="34"/>
      <c r="BI121" s="124"/>
      <c r="BJ121" s="40">
        <v>0.5</v>
      </c>
    </row>
    <row r="122" spans="1:62" ht="40" customHeight="1">
      <c r="A122" s="16" t="s">
        <v>635</v>
      </c>
      <c r="B122" s="16" t="s">
        <v>636</v>
      </c>
      <c r="C122" s="49" t="s">
        <v>637</v>
      </c>
      <c r="D122" s="16">
        <v>112</v>
      </c>
      <c r="E122" s="14" t="s">
        <v>92</v>
      </c>
      <c r="F122" s="143" t="s">
        <v>644</v>
      </c>
      <c r="G122" s="49" t="s">
        <v>645</v>
      </c>
      <c r="H122" s="133" t="s">
        <v>646</v>
      </c>
      <c r="I122" s="134">
        <v>46032</v>
      </c>
      <c r="J122" s="134">
        <v>46387</v>
      </c>
      <c r="K122" s="134">
        <v>46142</v>
      </c>
      <c r="L122" s="134">
        <v>46264</v>
      </c>
      <c r="M122" s="134">
        <v>46386</v>
      </c>
      <c r="N122" s="133" t="s">
        <v>65</v>
      </c>
      <c r="O122" s="133" t="s">
        <v>65</v>
      </c>
      <c r="P122" s="14" t="s">
        <v>176</v>
      </c>
      <c r="Q122" s="16" t="s">
        <v>647</v>
      </c>
      <c r="R122" s="14">
        <v>2</v>
      </c>
      <c r="S122" s="14">
        <v>1</v>
      </c>
      <c r="T122" s="14">
        <v>1</v>
      </c>
      <c r="U122" s="55">
        <f>IF(OR(S122="",S122=0,T122=""),"",MIN(T122/S122,1))</f>
        <v>1</v>
      </c>
      <c r="V122" s="55">
        <f>IF(OR(R122="",R122=0,T122=""),"",MIN(T122/R122,1))</f>
        <v>0.5</v>
      </c>
      <c r="W122" s="14" t="str">
        <f t="shared" si="60"/>
        <v>En ejecución</v>
      </c>
      <c r="X122" s="16" t="s">
        <v>648</v>
      </c>
      <c r="Y122" s="16" t="s">
        <v>649</v>
      </c>
      <c r="Z122" s="37">
        <v>46272</v>
      </c>
      <c r="AA122" s="14">
        <v>1</v>
      </c>
      <c r="AB122" s="14"/>
      <c r="AC122" s="55" t="str">
        <f t="shared" si="54"/>
        <v/>
      </c>
      <c r="AD122" s="55">
        <f t="shared" si="55"/>
        <v>0.5</v>
      </c>
      <c r="AE122" s="28" t="str">
        <f t="shared" si="56"/>
        <v>En ejecución</v>
      </c>
      <c r="AF122" s="14" t="str">
        <f t="shared" si="61"/>
        <v>Cumplida</v>
      </c>
      <c r="AG122" s="14"/>
      <c r="AH122" s="14"/>
      <c r="AI122" s="16" t="s">
        <v>70</v>
      </c>
      <c r="AJ122" s="54">
        <v>0.5</v>
      </c>
      <c r="AK122" s="25" t="s">
        <v>825</v>
      </c>
      <c r="AL122" s="16" t="s">
        <v>717</v>
      </c>
      <c r="AM122" s="47">
        <v>46286</v>
      </c>
      <c r="AN122" s="48" t="str">
        <f>IF(AJ122="","",IF(AJ122&gt;=1,"Cumplida",IF(AJ122&gt;0,"En ejecución","Pendiente")))</f>
        <v>En ejecución</v>
      </c>
      <c r="AO122" s="34"/>
      <c r="AP122" s="57"/>
      <c r="AQ122" s="35"/>
      <c r="AR122" s="34"/>
      <c r="AS122" s="34"/>
      <c r="AT122" s="34" t="str">
        <f>IF(AP122="","",IF(AP122&gt;=1,"Cumplida",IF(AP122&gt;0,"En ejecución","Pendiente")))</f>
        <v/>
      </c>
      <c r="AU122" s="210"/>
      <c r="AV122" s="210"/>
      <c r="AW122" s="193"/>
      <c r="AX122" s="199"/>
      <c r="AY122" s="195"/>
      <c r="AZ122" s="16" t="s">
        <v>946</v>
      </c>
      <c r="BA122" s="14" t="s">
        <v>692</v>
      </c>
      <c r="BB122" s="14" t="s">
        <v>690</v>
      </c>
      <c r="BC122" s="16" t="s">
        <v>947</v>
      </c>
      <c r="BD122" s="38">
        <v>46289</v>
      </c>
      <c r="BE122" s="34"/>
      <c r="BF122" s="34"/>
      <c r="BG122" s="34"/>
      <c r="BH122" s="34"/>
      <c r="BI122" s="124"/>
      <c r="BJ122" s="40">
        <v>0.5</v>
      </c>
    </row>
    <row r="123" spans="1:62" ht="40" customHeight="1">
      <c r="A123" s="16" t="s">
        <v>650</v>
      </c>
      <c r="B123" s="16" t="s">
        <v>636</v>
      </c>
      <c r="C123" s="49" t="s">
        <v>651</v>
      </c>
      <c r="D123" s="16">
        <v>113</v>
      </c>
      <c r="E123" s="14" t="s">
        <v>61</v>
      </c>
      <c r="F123" s="143" t="s">
        <v>652</v>
      </c>
      <c r="G123" s="49" t="s">
        <v>653</v>
      </c>
      <c r="H123" s="133" t="s">
        <v>646</v>
      </c>
      <c r="I123" s="134">
        <v>46032</v>
      </c>
      <c r="J123" s="134">
        <v>46387</v>
      </c>
      <c r="K123" s="134">
        <v>46142</v>
      </c>
      <c r="L123" s="134">
        <v>46264</v>
      </c>
      <c r="M123" s="134">
        <v>46386</v>
      </c>
      <c r="N123" s="133" t="s">
        <v>65</v>
      </c>
      <c r="O123" s="133" t="s">
        <v>65</v>
      </c>
      <c r="P123" s="14" t="s">
        <v>200</v>
      </c>
      <c r="Q123" s="16" t="s">
        <v>654</v>
      </c>
      <c r="R123" s="14">
        <v>1</v>
      </c>
      <c r="S123" s="14">
        <v>0</v>
      </c>
      <c r="T123" s="14">
        <v>1</v>
      </c>
      <c r="U123" s="55" t="str">
        <f>IF(OR(S123="",S123=0,T123=""),"",MIN(T123/S123,1))</f>
        <v/>
      </c>
      <c r="V123" s="55">
        <f>IF(OR(R123="",R123=0,T123=""),"",MIN(T123/R123,1))</f>
        <v>1</v>
      </c>
      <c r="W123" s="14" t="str">
        <f t="shared" si="60"/>
        <v>Cumplida</v>
      </c>
      <c r="X123" s="16" t="s">
        <v>655</v>
      </c>
      <c r="Y123" s="16" t="s">
        <v>656</v>
      </c>
      <c r="Z123" s="37">
        <v>46272</v>
      </c>
      <c r="AA123" s="14"/>
      <c r="AB123" s="14"/>
      <c r="AC123" s="55" t="str">
        <f t="shared" si="54"/>
        <v/>
      </c>
      <c r="AD123" s="55">
        <f t="shared" si="55"/>
        <v>1</v>
      </c>
      <c r="AE123" s="28" t="str">
        <f t="shared" si="56"/>
        <v>Cumplida</v>
      </c>
      <c r="AF123" s="14" t="str">
        <f t="shared" si="61"/>
        <v>Cumplida</v>
      </c>
      <c r="AG123" s="14"/>
      <c r="AH123" s="14"/>
      <c r="AI123" s="16" t="s">
        <v>70</v>
      </c>
      <c r="AJ123" s="54">
        <v>1</v>
      </c>
      <c r="AK123" s="25" t="s">
        <v>826</v>
      </c>
      <c r="AL123" s="16" t="s">
        <v>714</v>
      </c>
      <c r="AM123" s="47">
        <v>46286</v>
      </c>
      <c r="AN123" s="48" t="str">
        <f>IF(AJ123="","",IF(AJ123&gt;=1,"Cumplida",IF(AJ123&gt;0,"En ejecución","Pendiente")))</f>
        <v>Cumplida</v>
      </c>
      <c r="AO123" s="34"/>
      <c r="AP123" s="57"/>
      <c r="AQ123" s="35"/>
      <c r="AR123" s="34"/>
      <c r="AS123" s="34"/>
      <c r="AT123" s="34" t="str">
        <f>IF(AP123="","",IF(AP123&gt;=1,"Cumplida",IF(AP123&gt;0,"En ejecución","Pendiente")))</f>
        <v/>
      </c>
      <c r="AU123" s="210"/>
      <c r="AV123" s="210"/>
      <c r="AW123" s="193">
        <v>1</v>
      </c>
      <c r="AX123" s="197">
        <f>IF((COUNT(AJ123,AP123)+COUNT(AJ124,AP124))=0,"",(MIN(SUM(AJ123,AP123),1)+MIN(SUM(AJ124,AP124),1))/2)</f>
        <v>0.625</v>
      </c>
      <c r="AY123" s="194" t="str">
        <f>IF(AX123="","Sin medición",IF(AX123&gt;=1,"Cumplido",IF(AX123&gt;0,"En ejecución","Pendiente")))</f>
        <v>En ejecución</v>
      </c>
      <c r="AZ123" s="16" t="s">
        <v>943</v>
      </c>
      <c r="BA123" s="14" t="s">
        <v>692</v>
      </c>
      <c r="BB123" s="14" t="s">
        <v>690</v>
      </c>
      <c r="BC123" s="16" t="s">
        <v>95</v>
      </c>
      <c r="BD123" s="38">
        <v>46289</v>
      </c>
      <c r="BE123" s="34"/>
      <c r="BF123" s="34"/>
      <c r="BG123" s="34"/>
      <c r="BH123" s="34"/>
      <c r="BI123" s="124"/>
      <c r="BJ123" s="40">
        <v>1</v>
      </c>
    </row>
    <row r="124" spans="1:62" ht="71" customHeight="1">
      <c r="A124" s="16" t="s">
        <v>650</v>
      </c>
      <c r="B124" s="16" t="s">
        <v>636</v>
      </c>
      <c r="C124" s="49" t="s">
        <v>651</v>
      </c>
      <c r="D124" s="16">
        <v>114</v>
      </c>
      <c r="E124" s="14" t="s">
        <v>92</v>
      </c>
      <c r="F124" s="143" t="s">
        <v>657</v>
      </c>
      <c r="G124" s="49" t="s">
        <v>658</v>
      </c>
      <c r="H124" s="133" t="s">
        <v>646</v>
      </c>
      <c r="I124" s="134">
        <v>46032</v>
      </c>
      <c r="J124" s="134">
        <v>46387</v>
      </c>
      <c r="K124" s="134">
        <v>46142</v>
      </c>
      <c r="L124" s="134">
        <v>46264</v>
      </c>
      <c r="M124" s="134">
        <v>46386</v>
      </c>
      <c r="N124" s="133" t="s">
        <v>65</v>
      </c>
      <c r="O124" s="133" t="s">
        <v>65</v>
      </c>
      <c r="P124" s="14" t="s">
        <v>181</v>
      </c>
      <c r="Q124" s="16" t="s">
        <v>659</v>
      </c>
      <c r="R124" s="14">
        <v>4</v>
      </c>
      <c r="S124" s="14">
        <v>1</v>
      </c>
      <c r="T124" s="14">
        <v>1</v>
      </c>
      <c r="U124" s="55">
        <f>IF(OR(S124="",S124=0,T124=""),"",MIN(T124/S124,1))</f>
        <v>1</v>
      </c>
      <c r="V124" s="55">
        <f>IF(OR(R124="",R124=0,T124=""),"",MIN(T124/R124,1))</f>
        <v>0.25</v>
      </c>
      <c r="W124" s="14" t="str">
        <f t="shared" si="60"/>
        <v>En ejecución</v>
      </c>
      <c r="X124" s="16" t="s">
        <v>660</v>
      </c>
      <c r="Y124" s="16" t="s">
        <v>661</v>
      </c>
      <c r="Z124" s="37">
        <v>46272</v>
      </c>
      <c r="AA124" s="14">
        <v>3</v>
      </c>
      <c r="AB124" s="14"/>
      <c r="AC124" s="55" t="str">
        <f t="shared" si="54"/>
        <v/>
      </c>
      <c r="AD124" s="55">
        <f t="shared" si="55"/>
        <v>0.25</v>
      </c>
      <c r="AE124" s="28" t="str">
        <f t="shared" si="56"/>
        <v>En ejecución</v>
      </c>
      <c r="AF124" s="14" t="str">
        <f t="shared" si="61"/>
        <v>Cumplida</v>
      </c>
      <c r="AG124" s="14"/>
      <c r="AH124" s="14"/>
      <c r="AI124" s="16" t="s">
        <v>70</v>
      </c>
      <c r="AJ124" s="54">
        <v>0.25</v>
      </c>
      <c r="AK124" s="25" t="s">
        <v>827</v>
      </c>
      <c r="AL124" s="16" t="s">
        <v>717</v>
      </c>
      <c r="AM124" s="47">
        <v>46286</v>
      </c>
      <c r="AN124" s="48" t="str">
        <f>IF(AJ124="","",IF(AJ124&gt;=1,"Cumplida",IF(AJ124&gt;0,"En ejecución","Pendiente")))</f>
        <v>En ejecución</v>
      </c>
      <c r="AO124" s="34"/>
      <c r="AP124" s="57"/>
      <c r="AQ124" s="35"/>
      <c r="AR124" s="34"/>
      <c r="AS124" s="34"/>
      <c r="AT124" s="34" t="str">
        <f>IF(AP124="","",IF(AP124&gt;=1,"Cumplida",IF(AP124&gt;0,"En ejecución","Pendiente")))</f>
        <v/>
      </c>
      <c r="AU124" s="211"/>
      <c r="AV124" s="211"/>
      <c r="AW124" s="193"/>
      <c r="AX124" s="199"/>
      <c r="AY124" s="195"/>
      <c r="AZ124" s="16" t="s">
        <v>948</v>
      </c>
      <c r="BA124" s="16" t="s">
        <v>692</v>
      </c>
      <c r="BB124" s="16" t="s">
        <v>690</v>
      </c>
      <c r="BC124" s="16" t="s">
        <v>949</v>
      </c>
      <c r="BD124" s="38">
        <v>46289</v>
      </c>
      <c r="BE124" s="34"/>
      <c r="BF124" s="34"/>
      <c r="BG124" s="34"/>
      <c r="BH124" s="34"/>
      <c r="BI124" s="124"/>
      <c r="BJ124" s="40">
        <v>0.25</v>
      </c>
    </row>
    <row r="125" spans="1:62">
      <c r="AM125" s="146"/>
      <c r="BA125" s="131"/>
      <c r="BB125" s="131"/>
    </row>
    <row r="126" spans="1:62">
      <c r="BA126" s="131"/>
      <c r="BB126" s="131"/>
    </row>
    <row r="133" spans="22:22">
      <c r="V133" s="50"/>
    </row>
    <row r="149" spans="56:56">
      <c r="BD149" s="154"/>
    </row>
    <row r="150" spans="56:56">
      <c r="BD150" s="155"/>
    </row>
    <row r="151" spans="56:56">
      <c r="BD151" s="155"/>
    </row>
    <row r="152" spans="56:56">
      <c r="BD152" s="154"/>
    </row>
    <row r="153" spans="56:56">
      <c r="BD153" s="155"/>
    </row>
    <row r="154" spans="56:56">
      <c r="BD154" s="154"/>
    </row>
    <row r="155" spans="56:56">
      <c r="BD155" s="155"/>
    </row>
    <row r="156" spans="56:56">
      <c r="BD156" s="154"/>
    </row>
  </sheetData>
  <autoFilter ref="A10:BJ124" xr:uid="{00000000-0009-0000-0000-000000000000}"/>
  <mergeCells count="186">
    <mergeCell ref="AU117:AU118"/>
    <mergeCell ref="AV117:AV118"/>
    <mergeCell ref="AW117:AW118"/>
    <mergeCell ref="AX117:AX118"/>
    <mergeCell ref="AY117:AY118"/>
    <mergeCell ref="AU113:AU115"/>
    <mergeCell ref="AW123:AW124"/>
    <mergeCell ref="AX123:AX124"/>
    <mergeCell ref="AY123:AY124"/>
    <mergeCell ref="AW119:AW120"/>
    <mergeCell ref="AX119:AX120"/>
    <mergeCell ref="AY119:AY120"/>
    <mergeCell ref="AW121:AW122"/>
    <mergeCell ref="AX121:AX122"/>
    <mergeCell ref="AY121:AY122"/>
    <mergeCell ref="AV119:AV124"/>
    <mergeCell ref="AU119:AU124"/>
    <mergeCell ref="AU104:AU106"/>
    <mergeCell ref="AV104:AV106"/>
    <mergeCell ref="AW104:AW106"/>
    <mergeCell ref="AX104:AX106"/>
    <mergeCell ref="AY104:AY106"/>
    <mergeCell ref="AU101:AU103"/>
    <mergeCell ref="AV101:AV103"/>
    <mergeCell ref="AV113:AV115"/>
    <mergeCell ref="AW107:AW109"/>
    <mergeCell ref="AX107:AX109"/>
    <mergeCell ref="AY107:AY109"/>
    <mergeCell ref="AU110:AU112"/>
    <mergeCell ref="AV110:AV112"/>
    <mergeCell ref="AW110:AW112"/>
    <mergeCell ref="AX110:AX112"/>
    <mergeCell ref="AY110:AY112"/>
    <mergeCell ref="AU107:AU109"/>
    <mergeCell ref="AV107:AV109"/>
    <mergeCell ref="AW113:AW115"/>
    <mergeCell ref="AX113:AX115"/>
    <mergeCell ref="AY113:AY115"/>
    <mergeCell ref="AU98:AU100"/>
    <mergeCell ref="AV98:AV100"/>
    <mergeCell ref="AW98:AW100"/>
    <mergeCell ref="AX98:AX100"/>
    <mergeCell ref="AY98:AY100"/>
    <mergeCell ref="AU95:AU97"/>
    <mergeCell ref="AV95:AV97"/>
    <mergeCell ref="AW101:AW103"/>
    <mergeCell ref="AX101:AX103"/>
    <mergeCell ref="AY101:AY103"/>
    <mergeCell ref="AU92:AU94"/>
    <mergeCell ref="AV92:AV94"/>
    <mergeCell ref="AW92:AW94"/>
    <mergeCell ref="AX92:AX94"/>
    <mergeCell ref="AY92:AY94"/>
    <mergeCell ref="AU89:AU91"/>
    <mergeCell ref="AV89:AV91"/>
    <mergeCell ref="AW95:AW97"/>
    <mergeCell ref="AX95:AX97"/>
    <mergeCell ref="AY95:AY97"/>
    <mergeCell ref="AU86:AU88"/>
    <mergeCell ref="AV86:AV88"/>
    <mergeCell ref="AW86:AW88"/>
    <mergeCell ref="AX86:AX88"/>
    <mergeCell ref="AY86:AY88"/>
    <mergeCell ref="AU83:AU85"/>
    <mergeCell ref="AV83:AV85"/>
    <mergeCell ref="AW89:AW91"/>
    <mergeCell ref="AX89:AX91"/>
    <mergeCell ref="AY89:AY91"/>
    <mergeCell ref="AU78:AU82"/>
    <mergeCell ref="AV78:AV82"/>
    <mergeCell ref="AW78:AW82"/>
    <mergeCell ref="AX78:AX82"/>
    <mergeCell ref="AY78:AY82"/>
    <mergeCell ref="AU75:AU77"/>
    <mergeCell ref="AV75:AV77"/>
    <mergeCell ref="AW83:AW85"/>
    <mergeCell ref="AX83:AX85"/>
    <mergeCell ref="AY83:AY85"/>
    <mergeCell ref="AU72:AU74"/>
    <mergeCell ref="AV72:AV74"/>
    <mergeCell ref="AW72:AW74"/>
    <mergeCell ref="AX72:AX74"/>
    <mergeCell ref="AY72:AY74"/>
    <mergeCell ref="AU66:AU68"/>
    <mergeCell ref="AV66:AV68"/>
    <mergeCell ref="AW75:AW77"/>
    <mergeCell ref="AX75:AX77"/>
    <mergeCell ref="AY75:AY77"/>
    <mergeCell ref="AY54:AY55"/>
    <mergeCell ref="AW54:AW55"/>
    <mergeCell ref="AX54:AX55"/>
    <mergeCell ref="AU64:AU65"/>
    <mergeCell ref="AV64:AV65"/>
    <mergeCell ref="AW64:AW65"/>
    <mergeCell ref="AX64:AX65"/>
    <mergeCell ref="AY64:AY65"/>
    <mergeCell ref="AW66:AW68"/>
    <mergeCell ref="AX66:AX68"/>
    <mergeCell ref="AY66:AY68"/>
    <mergeCell ref="AU54:AU55"/>
    <mergeCell ref="AV54:AV55"/>
    <mergeCell ref="AY46:AY48"/>
    <mergeCell ref="AW49:AW53"/>
    <mergeCell ref="AX49:AX53"/>
    <mergeCell ref="AY49:AY53"/>
    <mergeCell ref="AW46:AW48"/>
    <mergeCell ref="AX46:AX48"/>
    <mergeCell ref="AU46:AU48"/>
    <mergeCell ref="AV46:AV48"/>
    <mergeCell ref="AU49:AU53"/>
    <mergeCell ref="AV49:AV53"/>
    <mergeCell ref="I19:I20"/>
    <mergeCell ref="J19:J20"/>
    <mergeCell ref="S1:BJ6"/>
    <mergeCell ref="S8:AH8"/>
    <mergeCell ref="A4:R4"/>
    <mergeCell ref="H13:H14"/>
    <mergeCell ref="A1:B1"/>
    <mergeCell ref="A2:B2"/>
    <mergeCell ref="AU16:AU20"/>
    <mergeCell ref="AV16:AV20"/>
    <mergeCell ref="AW16:AW20"/>
    <mergeCell ref="M16:M17"/>
    <mergeCell ref="N16:N17"/>
    <mergeCell ref="O16:O17"/>
    <mergeCell ref="K19:K20"/>
    <mergeCell ref="L19:L20"/>
    <mergeCell ref="I16:I17"/>
    <mergeCell ref="AX16:AX20"/>
    <mergeCell ref="AY16:AY20"/>
    <mergeCell ref="K16:K17"/>
    <mergeCell ref="L16:L17"/>
    <mergeCell ref="A3:B3"/>
    <mergeCell ref="A5:R5"/>
    <mergeCell ref="BE9:BJ9"/>
    <mergeCell ref="AX13:AX14"/>
    <mergeCell ref="AY13:AY14"/>
    <mergeCell ref="AX21:AX24"/>
    <mergeCell ref="AY21:AY24"/>
    <mergeCell ref="AU21:AU24"/>
    <mergeCell ref="AV21:AV24"/>
    <mergeCell ref="AW21:AW24"/>
    <mergeCell ref="AX25:AX29"/>
    <mergeCell ref="AY25:AY29"/>
    <mergeCell ref="AW34:AW39"/>
    <mergeCell ref="AX34:AX39"/>
    <mergeCell ref="AY34:AY39"/>
    <mergeCell ref="AU40:AU45"/>
    <mergeCell ref="AV25:AV29"/>
    <mergeCell ref="AU25:AU29"/>
    <mergeCell ref="AW25:AW29"/>
    <mergeCell ref="AW30:AW33"/>
    <mergeCell ref="AU30:AU33"/>
    <mergeCell ref="AV30:AV33"/>
    <mergeCell ref="AX30:AX33"/>
    <mergeCell ref="AY30:AY33"/>
    <mergeCell ref="AV40:AV45"/>
    <mergeCell ref="AW40:AW45"/>
    <mergeCell ref="AX40:AX45"/>
    <mergeCell ref="AY40:AY45"/>
    <mergeCell ref="AU34:AU39"/>
    <mergeCell ref="AV34:AV39"/>
    <mergeCell ref="J16:J17"/>
    <mergeCell ref="P1:R3"/>
    <mergeCell ref="C1:O2"/>
    <mergeCell ref="C3:O3"/>
    <mergeCell ref="A8:R9"/>
    <mergeCell ref="AZ9:BD9"/>
    <mergeCell ref="A6:R6"/>
    <mergeCell ref="L13:L14"/>
    <mergeCell ref="M13:M14"/>
    <mergeCell ref="I13:I14"/>
    <mergeCell ref="J13:J14"/>
    <mergeCell ref="A7:BJ7"/>
    <mergeCell ref="AI8:AT8"/>
    <mergeCell ref="AZ8:BJ8"/>
    <mergeCell ref="AU8:AY8"/>
    <mergeCell ref="AI9:AN9"/>
    <mergeCell ref="S9:Z9"/>
    <mergeCell ref="AA9:AH9"/>
    <mergeCell ref="AO9:AT9"/>
    <mergeCell ref="K13:K14"/>
    <mergeCell ref="AU9:AY9"/>
    <mergeCell ref="AU13:AU14"/>
    <mergeCell ref="AV13:AV14"/>
    <mergeCell ref="AW13:AW14"/>
  </mergeCells>
  <conditionalFormatting sqref="S11:S20">
    <cfRule type="expression" dxfId="230" priority="182">
      <formula>SUM($V11,$AD11,#REF!)&gt;$R11</formula>
    </cfRule>
  </conditionalFormatting>
  <conditionalFormatting sqref="S21:T24">
    <cfRule type="expression" dxfId="229" priority="183">
      <formula>SUM($V21,$AD21,#REF!)&gt;$R21</formula>
    </cfRule>
  </conditionalFormatting>
  <conditionalFormatting sqref="U11">
    <cfRule type="colorScale" priority="356">
      <colorScale>
        <cfvo type="min"/>
        <cfvo type="percentile" val="50"/>
        <cfvo type="max"/>
        <color rgb="FFF4CCCC"/>
        <color rgb="FFFFF2CC"/>
        <color rgb="FFD9EAD3"/>
      </colorScale>
    </cfRule>
  </conditionalFormatting>
  <conditionalFormatting sqref="U12:U15">
    <cfRule type="colorScale" priority="402">
      <colorScale>
        <cfvo type="min"/>
        <cfvo type="percentile" val="50"/>
        <cfvo type="max"/>
        <color rgb="FFF4CCCC"/>
        <color rgb="FFFFF2CC"/>
        <color rgb="FFD9EAD3"/>
      </colorScale>
    </cfRule>
  </conditionalFormatting>
  <conditionalFormatting sqref="U16:U20">
    <cfRule type="colorScale" priority="337">
      <colorScale>
        <cfvo type="min"/>
        <cfvo type="percentile" val="50"/>
        <cfvo type="max"/>
        <color rgb="FFF4CCCC"/>
        <color rgb="FFFFF2CC"/>
        <color rgb="FFD9EAD3"/>
      </colorScale>
    </cfRule>
  </conditionalFormatting>
  <conditionalFormatting sqref="V11">
    <cfRule type="colorScale" priority="357">
      <colorScale>
        <cfvo type="min"/>
        <cfvo type="percentile" val="50"/>
        <cfvo type="max"/>
        <color rgb="FFF4CCCC"/>
        <color rgb="FFFFF2CC"/>
        <color rgb="FFD9EAD3"/>
      </colorScale>
    </cfRule>
  </conditionalFormatting>
  <conditionalFormatting sqref="V12:V15">
    <cfRule type="colorScale" priority="403">
      <colorScale>
        <cfvo type="min"/>
        <cfvo type="percentile" val="50"/>
        <cfvo type="max"/>
        <color rgb="FFF4CCCC"/>
        <color rgb="FFFFF2CC"/>
        <color rgb="FFD9EAD3"/>
      </colorScale>
    </cfRule>
  </conditionalFormatting>
  <conditionalFormatting sqref="V16:V20">
    <cfRule type="colorScale" priority="338">
      <colorScale>
        <cfvo type="min"/>
        <cfvo type="percentile" val="50"/>
        <cfvo type="max"/>
        <color rgb="FFF4CCCC"/>
        <color rgb="FFFFF2CC"/>
        <color rgb="FFD9EAD3"/>
      </colorScale>
    </cfRule>
  </conditionalFormatting>
  <conditionalFormatting sqref="W11:W124">
    <cfRule type="expression" dxfId="228" priority="172">
      <formula>W11="Cumplido"</formula>
    </cfRule>
    <cfRule type="expression" dxfId="227" priority="174">
      <formula>W11="Pendiente"</formula>
    </cfRule>
    <cfRule type="expression" dxfId="226" priority="171">
      <formula>W11="Cumplida"</formula>
    </cfRule>
    <cfRule type="expression" dxfId="225" priority="411">
      <formula>W11="Sin medición"</formula>
    </cfRule>
    <cfRule type="expression" dxfId="224" priority="410">
      <formula>W11="Pendiente"</formula>
    </cfRule>
    <cfRule type="expression" dxfId="223" priority="409">
      <formula>W11="En ejecución"</formula>
    </cfRule>
    <cfRule type="expression" dxfId="222" priority="408">
      <formula>OR(W11="Cumplida",W11="Cumplido")</formula>
    </cfRule>
    <cfRule type="expression" dxfId="221" priority="173">
      <formula>W11="En ejecución"</formula>
    </cfRule>
    <cfRule type="expression" dxfId="220" priority="175">
      <formula>W11="Sin medición"</formula>
    </cfRule>
  </conditionalFormatting>
  <conditionalFormatting sqref="Z64:Z71 AH64:AH71 AT69:AY71">
    <cfRule type="expression" dxfId="219" priority="261">
      <formula>Z64="Cumplida"</formula>
    </cfRule>
    <cfRule type="expression" dxfId="218" priority="262">
      <formula>Z64="Cumplido"</formula>
    </cfRule>
    <cfRule type="expression" dxfId="217" priority="263">
      <formula>Z64="En ejecución"</formula>
    </cfRule>
    <cfRule type="expression" dxfId="216" priority="264">
      <formula>Z64="Pendiente"</formula>
    </cfRule>
    <cfRule type="expression" dxfId="215" priority="265">
      <formula>Z64="Sin medición"</formula>
    </cfRule>
  </conditionalFormatting>
  <conditionalFormatting sqref="AA11:AA20">
    <cfRule type="expression" dxfId="214" priority="181">
      <formula>SUM($V11,$AD11,#REF!)&gt;$R11</formula>
    </cfRule>
  </conditionalFormatting>
  <conditionalFormatting sqref="AC11">
    <cfRule type="colorScale" priority="358">
      <colorScale>
        <cfvo type="min"/>
        <cfvo type="percentile" val="50"/>
        <cfvo type="max"/>
        <color rgb="FFF4CCCC"/>
        <color rgb="FFFFF2CC"/>
        <color rgb="FFD9EAD3"/>
      </colorScale>
    </cfRule>
  </conditionalFormatting>
  <conditionalFormatting sqref="AC12:AC15">
    <cfRule type="colorScale" priority="404">
      <colorScale>
        <cfvo type="min"/>
        <cfvo type="percentile" val="50"/>
        <cfvo type="max"/>
        <color rgb="FFF4CCCC"/>
        <color rgb="FFFFF2CC"/>
        <color rgb="FFD9EAD3"/>
      </colorScale>
    </cfRule>
  </conditionalFormatting>
  <conditionalFormatting sqref="AC16:AC20">
    <cfRule type="colorScale" priority="339">
      <colorScale>
        <cfvo type="min"/>
        <cfvo type="percentile" val="50"/>
        <cfvo type="max"/>
        <color rgb="FFF4CCCC"/>
        <color rgb="FFFFF2CC"/>
        <color rgb="FFD9EAD3"/>
      </colorScale>
    </cfRule>
  </conditionalFormatting>
  <conditionalFormatting sqref="AD11">
    <cfRule type="colorScale" priority="359">
      <colorScale>
        <cfvo type="min"/>
        <cfvo type="percentile" val="50"/>
        <cfvo type="max"/>
        <color rgb="FFF4CCCC"/>
        <color rgb="FFFFF2CC"/>
        <color rgb="FFD9EAD3"/>
      </colorScale>
    </cfRule>
  </conditionalFormatting>
  <conditionalFormatting sqref="AD12:AD15">
    <cfRule type="colorScale" priority="405">
      <colorScale>
        <cfvo type="min"/>
        <cfvo type="percentile" val="50"/>
        <cfvo type="max"/>
        <color rgb="FFF4CCCC"/>
        <color rgb="FFFFF2CC"/>
        <color rgb="FFD9EAD3"/>
      </colorScale>
    </cfRule>
  </conditionalFormatting>
  <conditionalFormatting sqref="AD16:AD20">
    <cfRule type="colorScale" priority="340">
      <colorScale>
        <cfvo type="min"/>
        <cfvo type="percentile" val="50"/>
        <cfvo type="max"/>
        <color rgb="FFF4CCCC"/>
        <color rgb="FFFFF2CC"/>
        <color rgb="FFD9EAD3"/>
      </colorScale>
    </cfRule>
  </conditionalFormatting>
  <conditionalFormatting sqref="AE11:AE24 AN11:AN24 AT11:AT24 AU15:AY16 AU17:AV20 AU21:AY21 AU22:AV25">
    <cfRule type="expression" dxfId="213" priority="330">
      <formula>AE11="Sin medición"</formula>
    </cfRule>
    <cfRule type="expression" dxfId="212" priority="329">
      <formula>AE11="Pendiente"</formula>
    </cfRule>
    <cfRule type="expression" dxfId="211" priority="328">
      <formula>AE11="En ejecución"</formula>
    </cfRule>
  </conditionalFormatting>
  <conditionalFormatting sqref="AE11:AE124">
    <cfRule type="expression" dxfId="210" priority="412">
      <formula>OR(AE11="Cumplida",AE11="Cumplido")</formula>
    </cfRule>
    <cfRule type="expression" dxfId="209" priority="413">
      <formula>AE11="En ejecución"</formula>
    </cfRule>
    <cfRule type="expression" dxfId="208" priority="414">
      <formula>AE11="Pendiente"</formula>
    </cfRule>
    <cfRule type="expression" dxfId="207" priority="415">
      <formula>AE11="Sin medición"</formula>
    </cfRule>
  </conditionalFormatting>
  <conditionalFormatting sqref="AE56:AE60">
    <cfRule type="expression" dxfId="206" priority="291">
      <formula>AE56="Cumplida"</formula>
    </cfRule>
    <cfRule type="expression" dxfId="205" priority="292">
      <formula>AE56="Cumplido"</formula>
    </cfRule>
    <cfRule type="expression" dxfId="204" priority="293">
      <formula>AE56="En ejecución"</formula>
    </cfRule>
    <cfRule type="expression" dxfId="203" priority="294">
      <formula>AE56="Pendiente"</formula>
    </cfRule>
    <cfRule type="expression" dxfId="202" priority="295">
      <formula>AE56="Sin medición"</formula>
    </cfRule>
  </conditionalFormatting>
  <conditionalFormatting sqref="AE72:AE109 AU98:AY98 AU99:AV100 AU101:AY101 AU102:AV103 AU104:AY104 AU105:AV106 AU107:AY107 AU108:AV109">
    <cfRule type="expression" dxfId="201" priority="211">
      <formula>AE72="Cumplida"</formula>
    </cfRule>
    <cfRule type="expression" dxfId="200" priority="215">
      <formula>AE72="Sin medición"</formula>
    </cfRule>
    <cfRule type="expression" dxfId="199" priority="214">
      <formula>AE72="Pendiente"</formula>
    </cfRule>
    <cfRule type="expression" dxfId="198" priority="213">
      <formula>AE72="En ejecución"</formula>
    </cfRule>
    <cfRule type="expression" dxfId="197" priority="212">
      <formula>AE72="Cumplido"</formula>
    </cfRule>
  </conditionalFormatting>
  <conditionalFormatting sqref="AF61:AF63 AO61:AO63">
    <cfRule type="expression" dxfId="196" priority="281">
      <formula>AF61="Cumplida"</formula>
    </cfRule>
    <cfRule type="expression" dxfId="195" priority="282">
      <formula>AF61="Cumplido"</formula>
    </cfRule>
    <cfRule type="expression" dxfId="194" priority="283">
      <formula>AF61="En ejecución"</formula>
    </cfRule>
    <cfRule type="expression" dxfId="193" priority="284">
      <formula>AF61="Pendiente"</formula>
    </cfRule>
    <cfRule type="expression" dxfId="192" priority="285">
      <formula>AF61="Sin medición"</formula>
    </cfRule>
  </conditionalFormatting>
  <conditionalFormatting sqref="AI11:AI124">
    <cfRule type="expression" dxfId="191" priority="436">
      <formula>AI11="No validada"</formula>
    </cfRule>
    <cfRule type="expression" dxfId="190" priority="435">
      <formula>AI11="Validada"</formula>
    </cfRule>
    <cfRule type="expression" dxfId="189" priority="438">
      <formula>LEFT(AI11,11)="Sin reporte"</formula>
    </cfRule>
    <cfRule type="expression" dxfId="188" priority="437">
      <formula>AI11="No aplica en el periodo"</formula>
    </cfRule>
  </conditionalFormatting>
  <conditionalFormatting sqref="AJ11">
    <cfRule type="colorScale" priority="362">
      <colorScale>
        <cfvo type="min"/>
        <cfvo type="percentile" val="50"/>
        <cfvo type="max"/>
        <color rgb="FFF4CCCC"/>
        <color rgb="FFFFF2CC"/>
        <color rgb="FFD9EAD3"/>
      </colorScale>
    </cfRule>
  </conditionalFormatting>
  <conditionalFormatting sqref="AJ12:AJ15">
    <cfRule type="colorScale" priority="406">
      <colorScale>
        <cfvo type="min"/>
        <cfvo type="percentile" val="50"/>
        <cfvo type="max"/>
        <color rgb="FFF4CCCC"/>
        <color rgb="FFFFF2CC"/>
        <color rgb="FFD9EAD3"/>
      </colorScale>
    </cfRule>
  </conditionalFormatting>
  <conditionalFormatting sqref="AJ16:AJ20">
    <cfRule type="colorScale" priority="341">
      <colorScale>
        <cfvo type="min"/>
        <cfvo type="percentile" val="50"/>
        <cfvo type="max"/>
        <color rgb="FFF4CCCC"/>
        <color rgb="FFFFF2CC"/>
        <color rgb="FFD9EAD3"/>
      </colorScale>
    </cfRule>
  </conditionalFormatting>
  <conditionalFormatting sqref="AN11:AN124">
    <cfRule type="expression" dxfId="187" priority="416">
      <formula>OR(AN11="Cumplida",AN11="Cumplido")</formula>
    </cfRule>
    <cfRule type="expression" dxfId="186" priority="419">
      <formula>AN11="Sin medición"</formula>
    </cfRule>
    <cfRule type="expression" dxfId="185" priority="418">
      <formula>AN11="Pendiente"</formula>
    </cfRule>
    <cfRule type="expression" dxfId="184" priority="417">
      <formula>AN11="En ejecución"</formula>
    </cfRule>
  </conditionalFormatting>
  <conditionalFormatting sqref="AN34:AN120">
    <cfRule type="expression" dxfId="183" priority="102">
      <formula>AN34="Cumplido"</formula>
    </cfRule>
    <cfRule type="expression" dxfId="182" priority="104">
      <formula>AN34="Pendiente"</formula>
    </cfRule>
    <cfRule type="expression" dxfId="181" priority="101">
      <formula>AN34="Cumplida"</formula>
    </cfRule>
    <cfRule type="expression" dxfId="180" priority="103">
      <formula>AN34="En ejecución"</formula>
    </cfRule>
    <cfRule type="expression" dxfId="179" priority="105">
      <formula>AN34="Sin medición"</formula>
    </cfRule>
  </conditionalFormatting>
  <conditionalFormatting sqref="AP11">
    <cfRule type="colorScale" priority="363">
      <colorScale>
        <cfvo type="min"/>
        <cfvo type="percentile" val="50"/>
        <cfvo type="max"/>
        <color rgb="FFF4CCCC"/>
        <color rgb="FFFFF2CC"/>
        <color rgb="FFD9EAD3"/>
      </colorScale>
    </cfRule>
  </conditionalFormatting>
  <conditionalFormatting sqref="AP12:AP15">
    <cfRule type="colorScale" priority="407">
      <colorScale>
        <cfvo type="min"/>
        <cfvo type="percentile" val="50"/>
        <cfvo type="max"/>
        <color rgb="FFF4CCCC"/>
        <color rgb="FFFFF2CC"/>
        <color rgb="FFD9EAD3"/>
      </colorScale>
    </cfRule>
  </conditionalFormatting>
  <conditionalFormatting sqref="AP16:AP20">
    <cfRule type="colorScale" priority="342">
      <colorScale>
        <cfvo type="min"/>
        <cfvo type="percentile" val="50"/>
        <cfvo type="max"/>
        <color rgb="FFF4CCCC"/>
        <color rgb="FFFFF2CC"/>
        <color rgb="FFD9EAD3"/>
      </colorScale>
    </cfRule>
  </conditionalFormatting>
  <conditionalFormatting sqref="AT11:AT124">
    <cfRule type="expression" dxfId="178" priority="420">
      <formula>OR(AT11="Cumplida",AT11="Cumplido")</formula>
    </cfRule>
    <cfRule type="expression" dxfId="177" priority="421">
      <formula>AT11="En ejecución"</formula>
    </cfRule>
    <cfRule type="expression" dxfId="176" priority="422">
      <formula>AT11="Pendiente"</formula>
    </cfRule>
    <cfRule type="expression" dxfId="175" priority="423">
      <formula>AT11="Sin medición"</formula>
    </cfRule>
  </conditionalFormatting>
  <conditionalFormatting sqref="AT72:AT120 AU110:AY110 AH110:AH120 AU111:AV112 AU113:AY113 AU114:AV115 AU116:AY117 AU118:AW118 AU119:AY119">
    <cfRule type="expression" dxfId="174" priority="202">
      <formula>AH72="Cumplido"</formula>
    </cfRule>
    <cfRule type="expression" dxfId="173" priority="203">
      <formula>AH72="En ejecución"</formula>
    </cfRule>
    <cfRule type="expression" dxfId="172" priority="205">
      <formula>AH72="Sin medición"</formula>
    </cfRule>
    <cfRule type="expression" dxfId="171" priority="201">
      <formula>AH72="Cumplida"</formula>
    </cfRule>
    <cfRule type="expression" dxfId="170" priority="204">
      <formula>AH72="Pendiente"</formula>
    </cfRule>
  </conditionalFormatting>
  <conditionalFormatting sqref="AT56:AY60">
    <cfRule type="expression" dxfId="169" priority="11">
      <formula>AT56="Cumplida"</formula>
    </cfRule>
    <cfRule type="expression" dxfId="168" priority="15">
      <formula>AT56="Sin medición"</formula>
    </cfRule>
    <cfRule type="expression" dxfId="167" priority="12">
      <formula>AT56="Cumplido"</formula>
    </cfRule>
    <cfRule type="expression" dxfId="166" priority="13">
      <formula>AT56="En ejecución"</formula>
    </cfRule>
    <cfRule type="expression" dxfId="165" priority="14">
      <formula>AT56="Pendiente"</formula>
    </cfRule>
  </conditionalFormatting>
  <conditionalFormatting sqref="AU25 AF25:AF33 AO25:AO33 AV26:AV29 AV31:AV33">
    <cfRule type="expression" dxfId="164" priority="319">
      <formula>AF25="Pendiente"</formula>
    </cfRule>
    <cfRule type="expression" dxfId="163" priority="320">
      <formula>AF25="Sin medición"</formula>
    </cfRule>
    <cfRule type="expression" dxfId="162" priority="316">
      <formula>AF25="Cumplida"</formula>
    </cfRule>
    <cfRule type="expression" dxfId="161" priority="318">
      <formula>AF25="En ejecución"</formula>
    </cfRule>
    <cfRule type="expression" dxfId="160" priority="317">
      <formula>AF25="Cumplido"</formula>
    </cfRule>
  </conditionalFormatting>
  <conditionalFormatting sqref="AU22:AV25 AE11:AE24 AN11:AN24 AT11:AT24 AU15:AY16 AU17:AV20 AU21:AY21">
    <cfRule type="expression" dxfId="159" priority="326">
      <formula>AE11="Cumplida"</formula>
    </cfRule>
    <cfRule type="expression" dxfId="158" priority="327">
      <formula>AE11="Cumplido"</formula>
    </cfRule>
  </conditionalFormatting>
  <conditionalFormatting sqref="AU41:AV55">
    <cfRule type="expression" dxfId="157" priority="166">
      <formula>AU41="Cumplida"</formula>
    </cfRule>
    <cfRule type="expression" dxfId="156" priority="167">
      <formula>AU41="Cumplido"</formula>
    </cfRule>
    <cfRule type="expression" dxfId="155" priority="168">
      <formula>AU41="En ejecución"</formula>
    </cfRule>
    <cfRule type="expression" dxfId="154" priority="169">
      <formula>AU41="Pendiente"</formula>
    </cfRule>
    <cfRule type="expression" dxfId="153" priority="170">
      <formula>AU41="Sin medición"</formula>
    </cfRule>
  </conditionalFormatting>
  <conditionalFormatting sqref="AU11:AY13 AU14:AV14 AX25:AZ25 AU30:AV30 AX30:AZ30 AU61:AV63 AX61:AZ63">
    <cfRule type="expression" dxfId="152" priority="373">
      <formula>AU11="Pendiente"</formula>
    </cfRule>
    <cfRule type="expression" dxfId="151" priority="372">
      <formula>AU11="En ejecución"</formula>
    </cfRule>
    <cfRule type="expression" dxfId="150" priority="374">
      <formula>AU11="Sin medición"</formula>
    </cfRule>
  </conditionalFormatting>
  <conditionalFormatting sqref="AU34:AY34 AE34:AE45 AT34:AT45 AU35:AV39 AU40:AY40">
    <cfRule type="expression" dxfId="149" priority="306">
      <formula>AE34="Cumplida"</formula>
    </cfRule>
    <cfRule type="expression" dxfId="148" priority="307">
      <formula>AE34="Cumplido"</formula>
    </cfRule>
    <cfRule type="expression" dxfId="147" priority="308">
      <formula>AE34="En ejecución"</formula>
    </cfRule>
    <cfRule type="expression" dxfId="146" priority="309">
      <formula>AE34="Pendiente"</formula>
    </cfRule>
    <cfRule type="expression" dxfId="145" priority="310">
      <formula>AE34="Sin medición"</formula>
    </cfRule>
  </conditionalFormatting>
  <conditionalFormatting sqref="AU64:AY64 AT64:AT68 AU65:AV65 AU66:AY66 AU67:AV68">
    <cfRule type="expression" dxfId="144" priority="271">
      <formula>AT64="Cumplida"</formula>
    </cfRule>
    <cfRule type="expression" dxfId="143" priority="275">
      <formula>AT64="Sin medición"</formula>
    </cfRule>
    <cfRule type="expression" dxfId="142" priority="274">
      <formula>AT64="Pendiente"</formula>
    </cfRule>
    <cfRule type="expression" dxfId="141" priority="273">
      <formula>AT64="En ejecución"</formula>
    </cfRule>
    <cfRule type="expression" dxfId="140" priority="272">
      <formula>AT64="Cumplido"</formula>
    </cfRule>
  </conditionalFormatting>
  <conditionalFormatting sqref="AU72:AY72 AU73:AV74 AU75:AY75 AU76:AV77">
    <cfRule type="expression" dxfId="139" priority="251">
      <formula>AU72="Cumplida"</formula>
    </cfRule>
    <cfRule type="expression" dxfId="138" priority="252">
      <formula>AU72="Cumplido"</formula>
    </cfRule>
    <cfRule type="expression" dxfId="137" priority="253">
      <formula>AU72="En ejecución"</formula>
    </cfRule>
    <cfRule type="expression" dxfId="136" priority="254">
      <formula>AU72="Pendiente"</formula>
    </cfRule>
    <cfRule type="expression" dxfId="135" priority="255">
      <formula>AU72="Sin medición"</formula>
    </cfRule>
  </conditionalFormatting>
  <conditionalFormatting sqref="AU78:AY78 AU79:AV82 AU83:AY83 AU84:AV85 AU86:AY86 AU87:AV88">
    <cfRule type="expression" dxfId="134" priority="242">
      <formula>AU78="Cumplido"</formula>
    </cfRule>
    <cfRule type="expression" dxfId="133" priority="245">
      <formula>AU78="Sin medición"</formula>
    </cfRule>
    <cfRule type="expression" dxfId="132" priority="241">
      <formula>AU78="Cumplida"</formula>
    </cfRule>
    <cfRule type="expression" dxfId="131" priority="243">
      <formula>AU78="En ejecución"</formula>
    </cfRule>
    <cfRule type="expression" dxfId="130" priority="244">
      <formula>AU78="Pendiente"</formula>
    </cfRule>
  </conditionalFormatting>
  <conditionalFormatting sqref="AU89:AY89 AU90:AV91">
    <cfRule type="expression" dxfId="129" priority="231">
      <formula>AU89="Cumplida"</formula>
    </cfRule>
    <cfRule type="expression" dxfId="128" priority="232">
      <formula>AU89="Cumplido"</formula>
    </cfRule>
    <cfRule type="expression" dxfId="127" priority="233">
      <formula>AU89="En ejecución"</formula>
    </cfRule>
    <cfRule type="expression" dxfId="126" priority="234">
      <formula>AU89="Pendiente"</formula>
    </cfRule>
    <cfRule type="expression" dxfId="125" priority="235">
      <formula>AU89="Sin medición"</formula>
    </cfRule>
  </conditionalFormatting>
  <conditionalFormatting sqref="AU92:AY92 AU93:AV94 AU95:AY95 AU96:AV97">
    <cfRule type="expression" dxfId="124" priority="224">
      <formula>AU92="Pendiente"</formula>
    </cfRule>
    <cfRule type="expression" dxfId="123" priority="223">
      <formula>AU92="En ejecución"</formula>
    </cfRule>
    <cfRule type="expression" dxfId="122" priority="221">
      <formula>AU92="Cumplida"</formula>
    </cfRule>
    <cfRule type="expression" dxfId="121" priority="225">
      <formula>AU92="Sin medición"</formula>
    </cfRule>
    <cfRule type="expression" dxfId="120" priority="222">
      <formula>AU92="Cumplido"</formula>
    </cfRule>
  </conditionalFormatting>
  <conditionalFormatting sqref="AW121:AY121 AF121:AF124 AO121:AO124 AW122 AW123:AY123 AW124">
    <cfRule type="expression" dxfId="119" priority="191">
      <formula>AF121="Cumplida"</formula>
    </cfRule>
    <cfRule type="expression" dxfId="118" priority="192">
      <formula>AF121="Cumplido"</formula>
    </cfRule>
    <cfRule type="expression" dxfId="117" priority="193">
      <formula>AF121="En ejecución"</formula>
    </cfRule>
    <cfRule type="expression" dxfId="116" priority="194">
      <formula>AF121="Pendiente"</formula>
    </cfRule>
    <cfRule type="expression" dxfId="115" priority="195">
      <formula>AF121="Sin medición"</formula>
    </cfRule>
  </conditionalFormatting>
  <conditionalFormatting sqref="AW46:BA46 AG46:AG55 AP46:AP55 AW47:AX48 AW49:BA49 AW50:AX53 AW54:BA54 AW55:AX55">
    <cfRule type="expression" dxfId="114" priority="300">
      <formula>AG46="Sin medición"</formula>
    </cfRule>
    <cfRule type="expression" dxfId="113" priority="296">
      <formula>AG46="Cumplida"</formula>
    </cfRule>
    <cfRule type="expression" dxfId="112" priority="297">
      <formula>AG46="Cumplido"</formula>
    </cfRule>
    <cfRule type="expression" dxfId="111" priority="298">
      <formula>AG46="En ejecución"</formula>
    </cfRule>
    <cfRule type="expression" dxfId="110" priority="299">
      <formula>AG46="Pendiente"</formula>
    </cfRule>
  </conditionalFormatting>
  <conditionalFormatting sqref="AX11:AX13 AX15">
    <cfRule type="colorScale" priority="400">
      <colorScale>
        <cfvo type="min"/>
        <cfvo type="percentile" val="50"/>
        <cfvo type="max"/>
        <color rgb="FFF4CCCC"/>
        <color rgb="FFFFF2CC"/>
        <color rgb="FFD9EAD3"/>
      </colorScale>
    </cfRule>
  </conditionalFormatting>
  <conditionalFormatting sqref="AX16">
    <cfRule type="colorScale" priority="336">
      <colorScale>
        <cfvo type="min"/>
        <cfvo type="percentile" val="50"/>
        <cfvo type="max"/>
        <color rgb="FFF4CCCC"/>
        <color rgb="FFFFF2CC"/>
        <color rgb="FFD9EAD3"/>
      </colorScale>
    </cfRule>
  </conditionalFormatting>
  <conditionalFormatting sqref="AX56">
    <cfRule type="colorScale" priority="81">
      <colorScale>
        <cfvo type="min"/>
        <cfvo type="percentile" val="50"/>
        <cfvo type="max"/>
        <color rgb="FFF4CCCC"/>
        <color rgb="FFFFF2CC"/>
        <color rgb="FFD9EAD3"/>
      </colorScale>
    </cfRule>
  </conditionalFormatting>
  <conditionalFormatting sqref="AX57">
    <cfRule type="colorScale" priority="66">
      <colorScale>
        <cfvo type="min"/>
        <cfvo type="percentile" val="50"/>
        <cfvo type="max"/>
        <color rgb="FFF4CCCC"/>
        <color rgb="FFFFF2CC"/>
        <color rgb="FFD9EAD3"/>
      </colorScale>
    </cfRule>
  </conditionalFormatting>
  <conditionalFormatting sqref="AX58">
    <cfRule type="colorScale" priority="51">
      <colorScale>
        <cfvo type="min"/>
        <cfvo type="percentile" val="50"/>
        <cfvo type="max"/>
        <color rgb="FFF4CCCC"/>
        <color rgb="FFFFF2CC"/>
        <color rgb="FFD9EAD3"/>
      </colorScale>
    </cfRule>
  </conditionalFormatting>
  <conditionalFormatting sqref="AX59">
    <cfRule type="colorScale" priority="36">
      <colorScale>
        <cfvo type="min"/>
        <cfvo type="percentile" val="50"/>
        <cfvo type="max"/>
        <color rgb="FFF4CCCC"/>
        <color rgb="FFFFF2CC"/>
        <color rgb="FFD9EAD3"/>
      </colorScale>
    </cfRule>
  </conditionalFormatting>
  <conditionalFormatting sqref="AX60">
    <cfRule type="colorScale" priority="21">
      <colorScale>
        <cfvo type="min"/>
        <cfvo type="percentile" val="50"/>
        <cfvo type="max"/>
        <color rgb="FFF4CCCC"/>
        <color rgb="FFFFF2CC"/>
        <color rgb="FFD9EAD3"/>
      </colorScale>
    </cfRule>
  </conditionalFormatting>
  <conditionalFormatting sqref="AX25:AZ25 AX30:AZ30 AX61:AZ63 AU11:AY13 AU14:AV14 AU30:AV30 AU61:AV63">
    <cfRule type="expression" dxfId="109" priority="370">
      <formula>AU11="Cumplida"</formula>
    </cfRule>
    <cfRule type="expression" dxfId="108" priority="371">
      <formula>AU11="Cumplido"</formula>
    </cfRule>
  </conditionalFormatting>
  <conditionalFormatting sqref="AY11:AY13 AY15">
    <cfRule type="expression" dxfId="107" priority="395">
      <formula>AY11="Cumplida"</formula>
    </cfRule>
    <cfRule type="expression" dxfId="106" priority="399">
      <formula>AY11="Sin medición"</formula>
    </cfRule>
    <cfRule type="expression" dxfId="105" priority="398">
      <formula>AY11="Pendiente"</formula>
    </cfRule>
    <cfRule type="expression" dxfId="104" priority="397">
      <formula>AY11="En ejecución"</formula>
    </cfRule>
    <cfRule type="expression" dxfId="103" priority="396">
      <formula>AY11="Cumplido"</formula>
    </cfRule>
  </conditionalFormatting>
  <conditionalFormatting sqref="AY11:AY55 AY61:AY124">
    <cfRule type="expression" dxfId="102" priority="427">
      <formula>AY11="Sin medición"</formula>
    </cfRule>
    <cfRule type="expression" dxfId="101" priority="426">
      <formula>AY11="Pendiente"</formula>
    </cfRule>
    <cfRule type="expression" dxfId="100" priority="425">
      <formula>AY11="En ejecución"</formula>
    </cfRule>
    <cfRule type="expression" dxfId="99" priority="424">
      <formula>OR(AY11="Cumplida",AY11="Cumplido")</formula>
    </cfRule>
  </conditionalFormatting>
  <conditionalFormatting sqref="AY21">
    <cfRule type="expression" dxfId="98" priority="333">
      <formula>AY21="En ejecución"</formula>
    </cfRule>
    <cfRule type="expression" dxfId="97" priority="332">
      <formula>AY21="Cumplido"</formula>
    </cfRule>
    <cfRule type="expression" dxfId="96" priority="331">
      <formula>AY21="Cumplida"</formula>
    </cfRule>
    <cfRule type="expression" dxfId="95" priority="335">
      <formula>AY21="Sin medición"</formula>
    </cfRule>
    <cfRule type="expression" dxfId="94" priority="334">
      <formula>AY21="Pendiente"</formula>
    </cfRule>
  </conditionalFormatting>
  <conditionalFormatting sqref="AY34 AY40">
    <cfRule type="expression" dxfId="93" priority="311">
      <formula>AY34="Cumplida"</formula>
    </cfRule>
    <cfRule type="expression" dxfId="92" priority="312">
      <formula>AY34="Cumplido"</formula>
    </cfRule>
    <cfRule type="expression" dxfId="91" priority="313">
      <formula>AY34="En ejecución"</formula>
    </cfRule>
    <cfRule type="expression" dxfId="90" priority="314">
      <formula>AY34="Pendiente"</formula>
    </cfRule>
    <cfRule type="expression" dxfId="89" priority="315">
      <formula>AY34="Sin medición"</formula>
    </cfRule>
  </conditionalFormatting>
  <conditionalFormatting sqref="AY56:AY60">
    <cfRule type="expression" dxfId="88" priority="16">
      <formula>AY56="Cumplida"</formula>
    </cfRule>
    <cfRule type="expression" dxfId="87" priority="24">
      <formula>AY56="Pendiente"</formula>
    </cfRule>
    <cfRule type="expression" dxfId="86" priority="23">
      <formula>AY56="En ejecución"</formula>
    </cfRule>
    <cfRule type="expression" dxfId="85" priority="22">
      <formula>OR(AY56="Cumplida",AY56="Cumplido")</formula>
    </cfRule>
    <cfRule type="expression" dxfId="84" priority="20">
      <formula>AY56="Sin medición"</formula>
    </cfRule>
    <cfRule type="expression" dxfId="83" priority="19">
      <formula>AY56="Pendiente"</formula>
    </cfRule>
    <cfRule type="expression" dxfId="82" priority="18">
      <formula>AY56="En ejecución"</formula>
    </cfRule>
    <cfRule type="expression" dxfId="81" priority="17">
      <formula>AY56="Cumplido"</formula>
    </cfRule>
    <cfRule type="expression" dxfId="80" priority="25">
      <formula>AY56="Sin medición"</formula>
    </cfRule>
  </conditionalFormatting>
  <conditionalFormatting sqref="AY66">
    <cfRule type="expression" dxfId="79" priority="276">
      <formula>AY66="Cumplida"</formula>
    </cfRule>
    <cfRule type="expression" dxfId="78" priority="277">
      <formula>AY66="Cumplido"</formula>
    </cfRule>
    <cfRule type="expression" dxfId="77" priority="278">
      <formula>AY66="En ejecución"</formula>
    </cfRule>
    <cfRule type="expression" dxfId="76" priority="279">
      <formula>AY66="Pendiente"</formula>
    </cfRule>
    <cfRule type="expression" dxfId="75" priority="280">
      <formula>AY66="Sin medición"</formula>
    </cfRule>
  </conditionalFormatting>
  <conditionalFormatting sqref="AY69:AY71">
    <cfRule type="expression" dxfId="74" priority="267">
      <formula>AY69="Cumplido"</formula>
    </cfRule>
    <cfRule type="expression" dxfId="73" priority="270">
      <formula>AY69="Sin medición"</formula>
    </cfRule>
    <cfRule type="expression" dxfId="72" priority="269">
      <formula>AY69="Pendiente"</formula>
    </cfRule>
    <cfRule type="expression" dxfId="71" priority="268">
      <formula>AY69="En ejecución"</formula>
    </cfRule>
    <cfRule type="expression" dxfId="70" priority="266">
      <formula>AY69="Cumplida"</formula>
    </cfRule>
  </conditionalFormatting>
  <conditionalFormatting sqref="AY75">
    <cfRule type="expression" dxfId="69" priority="260">
      <formula>AY75="Sin medición"</formula>
    </cfRule>
    <cfRule type="expression" dxfId="68" priority="259">
      <formula>AY75="Pendiente"</formula>
    </cfRule>
    <cfRule type="expression" dxfId="67" priority="258">
      <formula>AY75="En ejecución"</formula>
    </cfRule>
    <cfRule type="expression" dxfId="66" priority="257">
      <formula>AY75="Cumplido"</formula>
    </cfRule>
    <cfRule type="expression" dxfId="65" priority="256">
      <formula>AY75="Cumplida"</formula>
    </cfRule>
  </conditionalFormatting>
  <conditionalFormatting sqref="AY78 AY83 AY86">
    <cfRule type="expression" dxfId="64" priority="250">
      <formula>AY78="Sin medición"</formula>
    </cfRule>
    <cfRule type="expression" dxfId="63" priority="246">
      <formula>AY78="Cumplida"</formula>
    </cfRule>
    <cfRule type="expression" dxfId="62" priority="247">
      <formula>AY78="Cumplido"</formula>
    </cfRule>
    <cfRule type="expression" dxfId="61" priority="248">
      <formula>AY78="En ejecución"</formula>
    </cfRule>
    <cfRule type="expression" dxfId="60" priority="249">
      <formula>AY78="Pendiente"</formula>
    </cfRule>
  </conditionalFormatting>
  <conditionalFormatting sqref="AY89">
    <cfRule type="expression" dxfId="59" priority="236">
      <formula>AY89="Cumplida"</formula>
    </cfRule>
    <cfRule type="expression" dxfId="58" priority="237">
      <formula>AY89="Cumplido"</formula>
    </cfRule>
    <cfRule type="expression" dxfId="57" priority="238">
      <formula>AY89="En ejecución"</formula>
    </cfRule>
    <cfRule type="expression" dxfId="56" priority="239">
      <formula>AY89="Pendiente"</formula>
    </cfRule>
    <cfRule type="expression" dxfId="55" priority="240">
      <formula>AY89="Sin medición"</formula>
    </cfRule>
  </conditionalFormatting>
  <conditionalFormatting sqref="AY92 AY95">
    <cfRule type="expression" dxfId="54" priority="226">
      <formula>AY92="Cumplida"</formula>
    </cfRule>
    <cfRule type="expression" dxfId="53" priority="230">
      <formula>AY92="Sin medición"</formula>
    </cfRule>
    <cfRule type="expression" dxfId="52" priority="229">
      <formula>AY92="Pendiente"</formula>
    </cfRule>
    <cfRule type="expression" dxfId="51" priority="228">
      <formula>AY92="En ejecución"</formula>
    </cfRule>
    <cfRule type="expression" dxfId="50" priority="227">
      <formula>AY92="Cumplido"</formula>
    </cfRule>
  </conditionalFormatting>
  <conditionalFormatting sqref="AY98 AY101 AY104 AY107">
    <cfRule type="expression" dxfId="49" priority="219">
      <formula>AY98="Pendiente"</formula>
    </cfRule>
    <cfRule type="expression" dxfId="48" priority="218">
      <formula>AY98="En ejecución"</formula>
    </cfRule>
    <cfRule type="expression" dxfId="47" priority="217">
      <formula>AY98="Cumplido"</formula>
    </cfRule>
    <cfRule type="expression" dxfId="46" priority="216">
      <formula>AY98="Cumplida"</formula>
    </cfRule>
    <cfRule type="expression" dxfId="45" priority="220">
      <formula>AY98="Sin medición"</formula>
    </cfRule>
  </conditionalFormatting>
  <conditionalFormatting sqref="AY110 AY113 AY116:AY117 AY119">
    <cfRule type="expression" dxfId="44" priority="210">
      <formula>AY110="Sin medición"</formula>
    </cfRule>
    <cfRule type="expression" dxfId="43" priority="209">
      <formula>AY110="Pendiente"</formula>
    </cfRule>
    <cfRule type="expression" dxfId="42" priority="208">
      <formula>AY110="En ejecución"</formula>
    </cfRule>
    <cfRule type="expression" dxfId="41" priority="207">
      <formula>AY110="Cumplido"</formula>
    </cfRule>
    <cfRule type="expression" dxfId="40" priority="206">
      <formula>AY110="Cumplida"</formula>
    </cfRule>
  </conditionalFormatting>
  <conditionalFormatting sqref="AZ25 AZ30">
    <cfRule type="expression" dxfId="39" priority="325">
      <formula>AZ25="Sin medición"</formula>
    </cfRule>
    <cfRule type="expression" dxfId="38" priority="321">
      <formula>AZ25="Cumplida"</formula>
    </cfRule>
    <cfRule type="expression" dxfId="37" priority="322">
      <formula>AZ25="Cumplido"</formula>
    </cfRule>
    <cfRule type="expression" dxfId="36" priority="323">
      <formula>AZ25="En ejecución"</formula>
    </cfRule>
    <cfRule type="expression" dxfId="35" priority="324">
      <formula>AZ25="Pendiente"</formula>
    </cfRule>
  </conditionalFormatting>
  <conditionalFormatting sqref="AZ61:AZ68">
    <cfRule type="expression" dxfId="34" priority="10">
      <formula>AZ61="Sin medición"</formula>
    </cfRule>
    <cfRule type="expression" dxfId="33" priority="9">
      <formula>AZ61="Pendiente"</formula>
    </cfRule>
    <cfRule type="expression" dxfId="32" priority="8">
      <formula>AZ61="En ejecución"</formula>
    </cfRule>
    <cfRule type="expression" dxfId="31" priority="7">
      <formula>AZ61="Cumplido"</formula>
    </cfRule>
    <cfRule type="expression" dxfId="30" priority="6">
      <formula>AZ61="Cumplida"</formula>
    </cfRule>
  </conditionalFormatting>
  <conditionalFormatting sqref="AZ64:AZ68">
    <cfRule type="expression" dxfId="29" priority="5">
      <formula>AZ64="Sin medición"</formula>
    </cfRule>
    <cfRule type="expression" dxfId="28" priority="4">
      <formula>AZ64="Pendiente"</formula>
    </cfRule>
    <cfRule type="expression" dxfId="27" priority="3">
      <formula>AZ64="En ejecución"</formula>
    </cfRule>
    <cfRule type="expression" dxfId="26" priority="2">
      <formula>AZ64="Cumplido"</formula>
    </cfRule>
    <cfRule type="expression" dxfId="25" priority="1">
      <formula>AZ64="Cumplida"</formula>
    </cfRule>
  </conditionalFormatting>
  <conditionalFormatting sqref="BA46 BA49 BA54">
    <cfRule type="expression" dxfId="24" priority="301">
      <formula>BA46="Cumplida"</formula>
    </cfRule>
    <cfRule type="expression" dxfId="23" priority="302">
      <formula>BA46="Cumplido"</formula>
    </cfRule>
    <cfRule type="expression" dxfId="22" priority="303">
      <formula>BA46="En ejecución"</formula>
    </cfRule>
    <cfRule type="expression" dxfId="21" priority="304">
      <formula>BA46="Pendiente"</formula>
    </cfRule>
    <cfRule type="expression" dxfId="20" priority="305">
      <formula>BA46="Sin medición"</formula>
    </cfRule>
  </conditionalFormatting>
  <hyperlinks>
    <hyperlink ref="Y34" r:id="rId1" xr:uid="{00000000-0004-0000-0000-000000000000}"/>
    <hyperlink ref="Y35" r:id="rId2" xr:uid="{00000000-0004-0000-0000-000001000000}"/>
    <hyperlink ref="Y36" r:id="rId3" xr:uid="{00000000-0004-0000-0000-000002000000}"/>
    <hyperlink ref="Y38" r:id="rId4" xr:uid="{00000000-0004-0000-0000-000003000000}"/>
    <hyperlink ref="Y40" r:id="rId5" xr:uid="{00000000-0004-0000-0000-000004000000}"/>
    <hyperlink ref="Y42" r:id="rId6" xr:uid="{00000000-0004-0000-0000-000005000000}"/>
    <hyperlink ref="Y43" r:id="rId7" xr:uid="{00000000-0004-0000-0000-000006000000}"/>
    <hyperlink ref="Y83" r:id="rId8" xr:uid="{00000000-0004-0000-0000-000007000000}"/>
    <hyperlink ref="Y84" r:id="rId9" xr:uid="{00000000-0004-0000-0000-000008000000}"/>
    <hyperlink ref="Y85" r:id="rId10" xr:uid="{00000000-0004-0000-0000-000009000000}"/>
    <hyperlink ref="Y87" r:id="rId11" xr:uid="{00000000-0004-0000-0000-00000A000000}"/>
    <hyperlink ref="Y88" r:id="rId12" xr:uid="{00000000-0004-0000-0000-00000B000000}"/>
    <hyperlink ref="Y110" r:id="rId13" xr:uid="{00000000-0004-0000-0000-00000C000000}"/>
    <hyperlink ref="Y111" r:id="rId14" xr:uid="{00000000-0004-0000-0000-00000D000000}"/>
    <hyperlink ref="Y112" r:id="rId15" xr:uid="{00000000-0004-0000-0000-00000E000000}"/>
    <hyperlink ref="Y113" r:id="rId16" xr:uid="{00000000-0004-0000-0000-00000F000000}"/>
    <hyperlink ref="Y114" r:id="rId17" xr:uid="{00000000-0004-0000-0000-000010000000}"/>
    <hyperlink ref="Y115" r:id="rId18" xr:uid="{00000000-0004-0000-0000-000011000000}"/>
    <hyperlink ref="Y116" r:id="rId19" xr:uid="{00000000-0004-0000-0000-000012000000}"/>
    <hyperlink ref="Y117" r:id="rId20" xr:uid="{00000000-0004-0000-0000-000013000000}"/>
    <hyperlink ref="Y118" r:id="rId21" xr:uid="{00000000-0004-0000-0000-000014000000}"/>
    <hyperlink ref="Y119" r:id="rId22" xr:uid="{00000000-0004-0000-0000-000015000000}"/>
    <hyperlink ref="Y120" r:id="rId23" xr:uid="{00000000-0004-0000-0000-000016000000}"/>
  </hyperlinks>
  <pageMargins left="0.7" right="0.7" top="0.75" bottom="0.75" header="0.3" footer="0.3"/>
  <pageSetup orientation="portrait" r:id="rId24"/>
  <drawing r:id="rId25"/>
  <legacyDrawing r:id="rId26"/>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Hoja2!$B$3:$B$6</xm:f>
          </x14:formula1>
          <xm:sqref>BA11:BA124</xm:sqref>
        </x14:dataValidation>
        <x14:dataValidation type="list" allowBlank="1" showInputMessage="1" showErrorMessage="1" xr:uid="{00000000-0002-0000-0000-000001000000}">
          <x14:formula1>
            <xm:f>Hoja2!$C$3:$C$6</xm:f>
          </x14:formula1>
          <xm:sqref>BB11:BB124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15"/>
  <sheetViews>
    <sheetView workbookViewId="0"/>
  </sheetViews>
  <sheetFormatPr baseColWidth="10" defaultRowHeight="14"/>
  <cols>
    <col min="1" max="1" width="42.83203125" customWidth="1"/>
  </cols>
  <sheetData>
    <row r="1" spans="1:12" ht="20" customHeight="1">
      <c r="A1" s="18" t="s">
        <v>662</v>
      </c>
      <c r="B1" s="18" t="s">
        <v>663</v>
      </c>
      <c r="D1" s="63" t="s">
        <v>828</v>
      </c>
      <c r="E1" s="63" t="s">
        <v>17</v>
      </c>
      <c r="F1" s="63" t="s">
        <v>16</v>
      </c>
      <c r="G1" s="63" t="s">
        <v>829</v>
      </c>
      <c r="H1" s="63" t="s">
        <v>830</v>
      </c>
      <c r="I1" s="63" t="s">
        <v>831</v>
      </c>
      <c r="J1" s="63" t="s">
        <v>832</v>
      </c>
      <c r="K1" s="63" t="s">
        <v>833</v>
      </c>
      <c r="L1" s="63" t="s">
        <v>834</v>
      </c>
    </row>
    <row r="2" spans="1:12" ht="20" customHeight="1">
      <c r="A2" s="19" t="s">
        <v>59</v>
      </c>
      <c r="B2" s="20" t="s">
        <v>664</v>
      </c>
      <c r="D2">
        <v>1</v>
      </c>
      <c r="E2" t="str">
        <f>'PLAN DE ACCION RIESGOS IMCT'!A11</f>
        <v>R.1</v>
      </c>
      <c r="F2" t="str">
        <f>'PLAN DE ACCION RIESGOS IMCT'!B11</f>
        <v xml:space="preserve">1. Direccionamiento Estratégico y Planeación </v>
      </c>
      <c r="G2" s="61">
        <f>'PLAN DE ACCION RIESGOS IMCT'!U11</f>
        <v>1</v>
      </c>
      <c r="H2" t="str">
        <f>'PLAN DE ACCION RIESGOS IMCT'!AI11</f>
        <v>Validada</v>
      </c>
      <c r="I2" s="61">
        <f>'PLAN DE ACCION RIESGOS IMCT'!AJ11</f>
        <v>1</v>
      </c>
      <c r="J2" s="61">
        <f t="shared" ref="J2:J33" si="0">IF(H2="No aplica en el periodo","",IF(OR(LEFT(H2,11)="Sin reporte",H2="No validada"),0,IF(G2&lt;&gt;"",MIN(G2,1),IF(I2&lt;&gt;"",MIN(I2,1),""))))</f>
        <v>1</v>
      </c>
      <c r="K2">
        <f t="shared" ref="K2:K33" si="1">IF(H2="No aplica en el periodo",0,1)</f>
        <v>1</v>
      </c>
      <c r="L2">
        <f>IF(H2="No aplica en el periodo",0,IF(OR(LEFT(H2,11)="Sin reporte",H2="No validada"),1,COUNT('PLAN DE ACCION RIESGOS IMCT'!AJ11)))</f>
        <v>1</v>
      </c>
    </row>
    <row r="3" spans="1:12" ht="20" customHeight="1">
      <c r="A3" s="19" t="s">
        <v>665</v>
      </c>
      <c r="B3" s="20" t="s">
        <v>666</v>
      </c>
      <c r="D3">
        <v>1</v>
      </c>
      <c r="E3" t="str">
        <f>'PLAN DE ACCION RIESGOS IMCT'!A12</f>
        <v>R.2</v>
      </c>
      <c r="F3" t="str">
        <f>'PLAN DE ACCION RIESGOS IMCT'!B12</f>
        <v xml:space="preserve">1. Direccionamiento Estratégico y Planeación </v>
      </c>
      <c r="G3" s="61">
        <f>'PLAN DE ACCION RIESGOS IMCT'!U12</f>
        <v>1</v>
      </c>
      <c r="H3" t="str">
        <f>'PLAN DE ACCION RIESGOS IMCT'!AI12</f>
        <v>Validada</v>
      </c>
      <c r="I3" s="61">
        <f>'PLAN DE ACCION RIESGOS IMCT'!AJ12</f>
        <v>1</v>
      </c>
      <c r="J3" s="61">
        <f t="shared" si="0"/>
        <v>1</v>
      </c>
      <c r="K3">
        <f t="shared" si="1"/>
        <v>1</v>
      </c>
      <c r="L3">
        <f>IF(H3="No aplica en el periodo",0,IF(OR(LEFT(H3,11)="Sin reporte",H3="No validada"),1,COUNT('PLAN DE ACCION RIESGOS IMCT'!AJ12)))</f>
        <v>1</v>
      </c>
    </row>
    <row r="4" spans="1:12" ht="20" customHeight="1">
      <c r="A4" s="19" t="s">
        <v>159</v>
      </c>
      <c r="B4" s="20" t="s">
        <v>667</v>
      </c>
      <c r="D4">
        <v>1</v>
      </c>
      <c r="E4" t="str">
        <f>'PLAN DE ACCION RIESGOS IMCT'!A13</f>
        <v>R.3</v>
      </c>
      <c r="F4" t="str">
        <f>'PLAN DE ACCION RIESGOS IMCT'!B13</f>
        <v xml:space="preserve">1. Direccionamiento Estratégico y Planeación </v>
      </c>
      <c r="G4" s="61">
        <f>'PLAN DE ACCION RIESGOS IMCT'!U13</f>
        <v>1</v>
      </c>
      <c r="H4" t="str">
        <f>'PLAN DE ACCION RIESGOS IMCT'!AI13</f>
        <v>Validada</v>
      </c>
      <c r="I4" s="61">
        <f>'PLAN DE ACCION RIESGOS IMCT'!AJ13</f>
        <v>0.5</v>
      </c>
      <c r="J4" s="61">
        <f t="shared" si="0"/>
        <v>1</v>
      </c>
      <c r="K4">
        <f t="shared" si="1"/>
        <v>1</v>
      </c>
      <c r="L4">
        <f>IF(H4="No aplica en el periodo",0,IF(OR(LEFT(H4,11)="Sin reporte",H4="No validada"),1,COUNT('PLAN DE ACCION RIESGOS IMCT'!AJ13)))</f>
        <v>1</v>
      </c>
    </row>
    <row r="5" spans="1:12" ht="20" customHeight="1">
      <c r="A5" s="10" t="s">
        <v>208</v>
      </c>
      <c r="B5" s="16" t="s">
        <v>668</v>
      </c>
      <c r="D5">
        <v>1</v>
      </c>
      <c r="E5" t="str">
        <f>'PLAN DE ACCION RIESGOS IMCT'!A14</f>
        <v>R.3</v>
      </c>
      <c r="F5" t="str">
        <f>'PLAN DE ACCION RIESGOS IMCT'!B14</f>
        <v xml:space="preserve">1. Direccionamiento Estratégico y Planeación </v>
      </c>
      <c r="G5" s="61" t="str">
        <f>'PLAN DE ACCION RIESGOS IMCT'!U14</f>
        <v/>
      </c>
      <c r="H5" t="str">
        <f>'PLAN DE ACCION RIESGOS IMCT'!AI14</f>
        <v>No aplica en el periodo</v>
      </c>
      <c r="I5" s="61">
        <f>'PLAN DE ACCION RIESGOS IMCT'!AJ14</f>
        <v>0</v>
      </c>
      <c r="J5" s="61" t="str">
        <f t="shared" si="0"/>
        <v/>
      </c>
      <c r="K5">
        <f t="shared" si="1"/>
        <v>0</v>
      </c>
      <c r="L5">
        <f>IF(H5="No aplica en el periodo",0,IF(OR(LEFT(H5,11)="Sin reporte",H5="No validada"),1,COUNT('PLAN DE ACCION RIESGOS IMCT'!AJ14)))</f>
        <v>0</v>
      </c>
    </row>
    <row r="6" spans="1:12" ht="20" customHeight="1">
      <c r="A6" s="10" t="s">
        <v>277</v>
      </c>
      <c r="B6" s="16" t="s">
        <v>669</v>
      </c>
      <c r="D6">
        <v>1</v>
      </c>
      <c r="E6" t="str">
        <f>'PLAN DE ACCION RIESGOS IMCT'!A15</f>
        <v>R.4</v>
      </c>
      <c r="F6" t="str">
        <f>'PLAN DE ACCION RIESGOS IMCT'!B15</f>
        <v xml:space="preserve">1. Direccionamiento Estratégico y Planeación </v>
      </c>
      <c r="G6" s="61">
        <f>'PLAN DE ACCION RIESGOS IMCT'!U15</f>
        <v>1</v>
      </c>
      <c r="H6" t="str">
        <f>'PLAN DE ACCION RIESGOS IMCT'!AI15</f>
        <v>Validada</v>
      </c>
      <c r="I6" s="61">
        <f>'PLAN DE ACCION RIESGOS IMCT'!AJ15</f>
        <v>0.5</v>
      </c>
      <c r="J6" s="61">
        <f t="shared" si="0"/>
        <v>1</v>
      </c>
      <c r="K6">
        <f t="shared" si="1"/>
        <v>1</v>
      </c>
      <c r="L6">
        <f>IF(H6="No aplica en el periodo",0,IF(OR(LEFT(H6,11)="Sin reporte",H6="No validada"),1,COUNT('PLAN DE ACCION RIESGOS IMCT'!AJ15)))</f>
        <v>1</v>
      </c>
    </row>
    <row r="7" spans="1:12" ht="20" customHeight="1">
      <c r="A7" s="21" t="s">
        <v>316</v>
      </c>
      <c r="B7" s="16" t="s">
        <v>670</v>
      </c>
      <c r="D7">
        <v>2</v>
      </c>
      <c r="E7" t="str">
        <f>'PLAN DE ACCION RIESGOS IMCT'!A16</f>
        <v>R.5</v>
      </c>
      <c r="F7" t="str">
        <f>'PLAN DE ACCION RIESGOS IMCT'!B16</f>
        <v>2. Gestión de Comunicaciones - GC</v>
      </c>
      <c r="G7" s="61">
        <f>'PLAN DE ACCION RIESGOS IMCT'!U16</f>
        <v>1</v>
      </c>
      <c r="H7" t="str">
        <f>'PLAN DE ACCION RIESGOS IMCT'!AI16</f>
        <v>Validada</v>
      </c>
      <c r="I7" s="61">
        <f>'PLAN DE ACCION RIESGOS IMCT'!AJ16</f>
        <v>0.5</v>
      </c>
      <c r="J7" s="61">
        <f t="shared" si="0"/>
        <v>1</v>
      </c>
      <c r="K7">
        <f t="shared" si="1"/>
        <v>1</v>
      </c>
      <c r="L7">
        <f>IF(H7="No aplica en el periodo",0,IF(OR(LEFT(H7,11)="Sin reporte",H7="No validada"),1,COUNT('PLAN DE ACCION RIESGOS IMCT'!AJ16)))</f>
        <v>1</v>
      </c>
    </row>
    <row r="8" spans="1:12" ht="20" customHeight="1">
      <c r="A8" s="10" t="s">
        <v>341</v>
      </c>
      <c r="B8" s="16" t="s">
        <v>671</v>
      </c>
      <c r="D8">
        <v>2</v>
      </c>
      <c r="E8" t="str">
        <f>'PLAN DE ACCION RIESGOS IMCT'!A17</f>
        <v>R.5</v>
      </c>
      <c r="F8" t="str">
        <f>'PLAN DE ACCION RIESGOS IMCT'!B17</f>
        <v>2. Gestión de Comunicaciones - GC</v>
      </c>
      <c r="G8" s="61">
        <f>'PLAN DE ACCION RIESGOS IMCT'!U17</f>
        <v>1</v>
      </c>
      <c r="H8" t="str">
        <f>'PLAN DE ACCION RIESGOS IMCT'!AI17</f>
        <v>Validada</v>
      </c>
      <c r="I8" s="61">
        <f>'PLAN DE ACCION RIESGOS IMCT'!AJ17</f>
        <v>0.5</v>
      </c>
      <c r="J8" s="61">
        <f t="shared" si="0"/>
        <v>1</v>
      </c>
      <c r="K8">
        <f t="shared" si="1"/>
        <v>1</v>
      </c>
      <c r="L8">
        <f>IF(H8="No aplica en el periodo",0,IF(OR(LEFT(H8,11)="Sin reporte",H8="No validada"),1,COUNT('PLAN DE ACCION RIESGOS IMCT'!AJ17)))</f>
        <v>1</v>
      </c>
    </row>
    <row r="9" spans="1:12" ht="20" customHeight="1">
      <c r="A9" s="10" t="s">
        <v>357</v>
      </c>
      <c r="B9" s="16" t="s">
        <v>672</v>
      </c>
      <c r="D9">
        <v>2</v>
      </c>
      <c r="E9" t="str">
        <f>'PLAN DE ACCION RIESGOS IMCT'!A18</f>
        <v>R.5</v>
      </c>
      <c r="F9" t="str">
        <f>'PLAN DE ACCION RIESGOS IMCT'!B18</f>
        <v>2. Gestión de Comunicaciones - GC</v>
      </c>
      <c r="G9" s="61">
        <f>'PLAN DE ACCION RIESGOS IMCT'!U18</f>
        <v>1</v>
      </c>
      <c r="H9" t="str">
        <f>'PLAN DE ACCION RIESGOS IMCT'!AI18</f>
        <v>Validada</v>
      </c>
      <c r="I9" s="61">
        <f>'PLAN DE ACCION RIESGOS IMCT'!AJ18</f>
        <v>1</v>
      </c>
      <c r="J9" s="61">
        <f t="shared" si="0"/>
        <v>1</v>
      </c>
      <c r="K9">
        <f t="shared" si="1"/>
        <v>1</v>
      </c>
      <c r="L9">
        <f>IF(H9="No aplica en el periodo",0,IF(OR(LEFT(H9,11)="Sin reporte",H9="No validada"),1,COUNT('PLAN DE ACCION RIESGOS IMCT'!AJ18)))</f>
        <v>1</v>
      </c>
    </row>
    <row r="10" spans="1:12" ht="20" customHeight="1">
      <c r="A10" s="10" t="s">
        <v>375</v>
      </c>
      <c r="B10" s="16" t="s">
        <v>673</v>
      </c>
      <c r="D10">
        <v>2</v>
      </c>
      <c r="E10" t="str">
        <f>'PLAN DE ACCION RIESGOS IMCT'!A19</f>
        <v>R.5</v>
      </c>
      <c r="F10" t="str">
        <f>'PLAN DE ACCION RIESGOS IMCT'!B19</f>
        <v>2. Gestión de Comunicaciones - GC</v>
      </c>
      <c r="G10" s="61">
        <f>'PLAN DE ACCION RIESGOS IMCT'!U19</f>
        <v>1</v>
      </c>
      <c r="H10" t="str">
        <f>'PLAN DE ACCION RIESGOS IMCT'!AI19</f>
        <v>Validada</v>
      </c>
      <c r="I10" s="61">
        <f>'PLAN DE ACCION RIESGOS IMCT'!AJ19</f>
        <v>0.5</v>
      </c>
      <c r="J10" s="61">
        <f t="shared" si="0"/>
        <v>1</v>
      </c>
      <c r="K10">
        <f t="shared" si="1"/>
        <v>1</v>
      </c>
      <c r="L10">
        <f>IF(H10="No aplica en el periodo",0,IF(OR(LEFT(H10,11)="Sin reporte",H10="No validada"),1,COUNT('PLAN DE ACCION RIESGOS IMCT'!AJ19)))</f>
        <v>1</v>
      </c>
    </row>
    <row r="11" spans="1:12" ht="20" customHeight="1">
      <c r="A11" s="22" t="s">
        <v>397</v>
      </c>
      <c r="B11" s="14" t="s">
        <v>674</v>
      </c>
      <c r="D11">
        <v>2</v>
      </c>
      <c r="E11" t="str">
        <f>'PLAN DE ACCION RIESGOS IMCT'!A20</f>
        <v>R.5</v>
      </c>
      <c r="F11" t="str">
        <f>'PLAN DE ACCION RIESGOS IMCT'!B20</f>
        <v>2. Gestión de Comunicaciones - GC</v>
      </c>
      <c r="G11" s="61">
        <f>'PLAN DE ACCION RIESGOS IMCT'!U20</f>
        <v>1</v>
      </c>
      <c r="H11" t="str">
        <f>'PLAN DE ACCION RIESGOS IMCT'!AI20</f>
        <v>Validada</v>
      </c>
      <c r="I11" s="61">
        <f>'PLAN DE ACCION RIESGOS IMCT'!AJ20</f>
        <v>0.5</v>
      </c>
      <c r="J11" s="61">
        <f t="shared" si="0"/>
        <v>1</v>
      </c>
      <c r="K11">
        <f t="shared" si="1"/>
        <v>1</v>
      </c>
      <c r="L11">
        <f>IF(H11="No aplica en el periodo",0,IF(OR(LEFT(H11,11)="Sin reporte",H11="No validada"),1,COUNT('PLAN DE ACCION RIESGOS IMCT'!AJ20)))</f>
        <v>1</v>
      </c>
    </row>
    <row r="12" spans="1:12" ht="20" customHeight="1">
      <c r="A12" s="22" t="s">
        <v>422</v>
      </c>
      <c r="B12" s="14" t="s">
        <v>675</v>
      </c>
      <c r="D12">
        <v>2</v>
      </c>
      <c r="E12" t="str">
        <f>'PLAN DE ACCION RIESGOS IMCT'!A21</f>
        <v>R.6</v>
      </c>
      <c r="F12" t="str">
        <f>'PLAN DE ACCION RIESGOS IMCT'!B21</f>
        <v>2. Gestión de Comunicaciones - GC</v>
      </c>
      <c r="G12" s="61">
        <f>'PLAN DE ACCION RIESGOS IMCT'!U21</f>
        <v>1</v>
      </c>
      <c r="H12" t="str">
        <f>'PLAN DE ACCION RIESGOS IMCT'!AI21</f>
        <v>Validada</v>
      </c>
      <c r="I12" s="61">
        <f>'PLAN DE ACCION RIESGOS IMCT'!AJ21</f>
        <v>1</v>
      </c>
      <c r="J12" s="61">
        <f t="shared" si="0"/>
        <v>1</v>
      </c>
      <c r="K12">
        <f t="shared" si="1"/>
        <v>1</v>
      </c>
      <c r="L12">
        <f>IF(H12="No aplica en el periodo",0,IF(OR(LEFT(H12,11)="Sin reporte",H12="No validada"),1,COUNT('PLAN DE ACCION RIESGOS IMCT'!AJ21)))</f>
        <v>1</v>
      </c>
    </row>
    <row r="13" spans="1:12" ht="20" customHeight="1">
      <c r="A13" s="22" t="s">
        <v>475</v>
      </c>
      <c r="B13" s="14" t="s">
        <v>676</v>
      </c>
      <c r="D13">
        <v>2</v>
      </c>
      <c r="E13" t="str">
        <f>'PLAN DE ACCION RIESGOS IMCT'!A22</f>
        <v>R.6</v>
      </c>
      <c r="F13" t="str">
        <f>'PLAN DE ACCION RIESGOS IMCT'!B22</f>
        <v>2. Gestión de Comunicaciones - GC</v>
      </c>
      <c r="G13" s="61">
        <f>'PLAN DE ACCION RIESGOS IMCT'!U22</f>
        <v>1</v>
      </c>
      <c r="H13" t="str">
        <f>'PLAN DE ACCION RIESGOS IMCT'!AI22</f>
        <v>Validada</v>
      </c>
      <c r="I13" s="61">
        <f>'PLAN DE ACCION RIESGOS IMCT'!AJ22</f>
        <v>1</v>
      </c>
      <c r="J13" s="61">
        <f t="shared" si="0"/>
        <v>1</v>
      </c>
      <c r="K13">
        <f t="shared" si="1"/>
        <v>1</v>
      </c>
      <c r="L13">
        <f>IF(H13="No aplica en el periodo",0,IF(OR(LEFT(H13,11)="Sin reporte",H13="No validada"),1,COUNT('PLAN DE ACCION RIESGOS IMCT'!AJ22)))</f>
        <v>1</v>
      </c>
    </row>
    <row r="14" spans="1:12" ht="20" customHeight="1">
      <c r="A14" s="22" t="s">
        <v>488</v>
      </c>
      <c r="B14" s="14" t="s">
        <v>677</v>
      </c>
      <c r="D14">
        <v>2</v>
      </c>
      <c r="E14" t="str">
        <f>'PLAN DE ACCION RIESGOS IMCT'!A23</f>
        <v>R.6</v>
      </c>
      <c r="F14" t="str">
        <f>'PLAN DE ACCION RIESGOS IMCT'!B23</f>
        <v>2. Gestión de Comunicaciones - GC</v>
      </c>
      <c r="G14" s="61">
        <f>'PLAN DE ACCION RIESGOS IMCT'!U23</f>
        <v>1</v>
      </c>
      <c r="H14" t="str">
        <f>'PLAN DE ACCION RIESGOS IMCT'!AI23</f>
        <v>Validada</v>
      </c>
      <c r="I14" s="61">
        <f>'PLAN DE ACCION RIESGOS IMCT'!AJ23</f>
        <v>1</v>
      </c>
      <c r="J14" s="61">
        <f t="shared" si="0"/>
        <v>1</v>
      </c>
      <c r="K14">
        <f t="shared" si="1"/>
        <v>1</v>
      </c>
      <c r="L14">
        <f>IF(H14="No aplica en el periodo",0,IF(OR(LEFT(H14,11)="Sin reporte",H14="No validada"),1,COUNT('PLAN DE ACCION RIESGOS IMCT'!AJ23)))</f>
        <v>1</v>
      </c>
    </row>
    <row r="15" spans="1:12" ht="20" customHeight="1">
      <c r="A15" s="22" t="s">
        <v>521</v>
      </c>
      <c r="B15" s="14" t="s">
        <v>678</v>
      </c>
      <c r="D15">
        <v>2</v>
      </c>
      <c r="E15" t="str">
        <f>'PLAN DE ACCION RIESGOS IMCT'!A24</f>
        <v>R.6</v>
      </c>
      <c r="F15" t="str">
        <f>'PLAN DE ACCION RIESGOS IMCT'!B24</f>
        <v>2. Gestión de Comunicaciones - GC</v>
      </c>
      <c r="G15" s="61">
        <f>'PLAN DE ACCION RIESGOS IMCT'!U24</f>
        <v>1</v>
      </c>
      <c r="H15" t="str">
        <f>'PLAN DE ACCION RIESGOS IMCT'!AI24</f>
        <v>Validada</v>
      </c>
      <c r="I15" s="61">
        <f>'PLAN DE ACCION RIESGOS IMCT'!AJ24</f>
        <v>1</v>
      </c>
      <c r="J15" s="61">
        <f t="shared" si="0"/>
        <v>1</v>
      </c>
      <c r="K15">
        <f t="shared" si="1"/>
        <v>1</v>
      </c>
      <c r="L15">
        <f>IF(H15="No aplica en el periodo",0,IF(OR(LEFT(H15,11)="Sin reporte",H15="No validada"),1,COUNT('PLAN DE ACCION RIESGOS IMCT'!AJ24)))</f>
        <v>1</v>
      </c>
    </row>
    <row r="16" spans="1:12" ht="20" customHeight="1">
      <c r="A16" s="22" t="s">
        <v>582</v>
      </c>
      <c r="B16" s="14" t="s">
        <v>679</v>
      </c>
      <c r="D16">
        <v>3</v>
      </c>
      <c r="E16" t="str">
        <f>'PLAN DE ACCION RIESGOS IMCT'!A25</f>
        <v>R.7</v>
      </c>
      <c r="F16" t="str">
        <f>'PLAN DE ACCION RIESGOS IMCT'!B25</f>
        <v xml:space="preserve">3. Gestión Integral </v>
      </c>
      <c r="G16" s="61">
        <f>'PLAN DE ACCION RIESGOS IMCT'!U25</f>
        <v>1</v>
      </c>
      <c r="H16" t="str">
        <f>'PLAN DE ACCION RIESGOS IMCT'!AI25</f>
        <v>Validada</v>
      </c>
      <c r="I16" s="61">
        <f>'PLAN DE ACCION RIESGOS IMCT'!AJ25</f>
        <v>0.5</v>
      </c>
      <c r="J16" s="61">
        <f t="shared" si="0"/>
        <v>1</v>
      </c>
      <c r="K16">
        <f t="shared" si="1"/>
        <v>1</v>
      </c>
      <c r="L16">
        <f>IF(H16="No aplica en el periodo",0,IF(OR(LEFT(H16,11)="Sin reporte",H16="No validada"),1,COUNT('PLAN DE ACCION RIESGOS IMCT'!AJ25)))</f>
        <v>1</v>
      </c>
    </row>
    <row r="17" spans="1:12" ht="20" customHeight="1">
      <c r="A17" s="12" t="s">
        <v>636</v>
      </c>
      <c r="B17" s="14" t="s">
        <v>680</v>
      </c>
      <c r="D17">
        <v>3</v>
      </c>
      <c r="E17" t="str">
        <f>'PLAN DE ACCION RIESGOS IMCT'!A26</f>
        <v>R.7</v>
      </c>
      <c r="F17" t="str">
        <f>'PLAN DE ACCION RIESGOS IMCT'!B26</f>
        <v xml:space="preserve">3. Gestión Integral </v>
      </c>
      <c r="G17" s="61">
        <f>'PLAN DE ACCION RIESGOS IMCT'!U26</f>
        <v>1</v>
      </c>
      <c r="H17" t="str">
        <f>'PLAN DE ACCION RIESGOS IMCT'!AI26</f>
        <v>Validada</v>
      </c>
      <c r="I17" s="61">
        <f>'PLAN DE ACCION RIESGOS IMCT'!AJ26</f>
        <v>0.43333333333333335</v>
      </c>
      <c r="J17" s="61">
        <f t="shared" si="0"/>
        <v>1</v>
      </c>
      <c r="K17">
        <f t="shared" si="1"/>
        <v>1</v>
      </c>
      <c r="L17">
        <f>IF(H17="No aplica en el periodo",0,IF(OR(LEFT(H17,11)="Sin reporte",H17="No validada"),1,COUNT('PLAN DE ACCION RIESGOS IMCT'!AJ26)))</f>
        <v>1</v>
      </c>
    </row>
    <row r="18" spans="1:12">
      <c r="D18">
        <v>3</v>
      </c>
      <c r="E18" t="str">
        <f>'PLAN DE ACCION RIESGOS IMCT'!A27</f>
        <v>R.7</v>
      </c>
      <c r="F18" t="str">
        <f>'PLAN DE ACCION RIESGOS IMCT'!B27</f>
        <v xml:space="preserve">3. Gestión Integral </v>
      </c>
      <c r="G18" s="61">
        <f>'PLAN DE ACCION RIESGOS IMCT'!U27</f>
        <v>1</v>
      </c>
      <c r="H18" t="str">
        <f>'PLAN DE ACCION RIESGOS IMCT'!AI27</f>
        <v>Validada</v>
      </c>
      <c r="I18" s="61">
        <f>'PLAN DE ACCION RIESGOS IMCT'!AJ27</f>
        <v>0.5</v>
      </c>
      <c r="J18" s="61">
        <f t="shared" si="0"/>
        <v>1</v>
      </c>
      <c r="K18">
        <f t="shared" si="1"/>
        <v>1</v>
      </c>
      <c r="L18">
        <f>IF(H18="No aplica en el periodo",0,IF(OR(LEFT(H18,11)="Sin reporte",H18="No validada"),1,COUNT('PLAN DE ACCION RIESGOS IMCT'!AJ27)))</f>
        <v>1</v>
      </c>
    </row>
    <row r="19" spans="1:12">
      <c r="D19">
        <v>3</v>
      </c>
      <c r="E19" t="str">
        <f>'PLAN DE ACCION RIESGOS IMCT'!A28</f>
        <v>R.7</v>
      </c>
      <c r="F19" t="str">
        <f>'PLAN DE ACCION RIESGOS IMCT'!B28</f>
        <v xml:space="preserve">3. Gestión Integral </v>
      </c>
      <c r="G19" s="61">
        <f>'PLAN DE ACCION RIESGOS IMCT'!U28</f>
        <v>1</v>
      </c>
      <c r="H19" t="str">
        <f>'PLAN DE ACCION RIESGOS IMCT'!AI28</f>
        <v>Validada</v>
      </c>
      <c r="I19" s="61">
        <f>'PLAN DE ACCION RIESGOS IMCT'!AJ28</f>
        <v>0.5</v>
      </c>
      <c r="J19" s="61">
        <f t="shared" si="0"/>
        <v>1</v>
      </c>
      <c r="K19">
        <f t="shared" si="1"/>
        <v>1</v>
      </c>
      <c r="L19">
        <f>IF(H19="No aplica en el periodo",0,IF(OR(LEFT(H19,11)="Sin reporte",H19="No validada"),1,COUNT('PLAN DE ACCION RIESGOS IMCT'!AJ28)))</f>
        <v>1</v>
      </c>
    </row>
    <row r="20" spans="1:12">
      <c r="D20">
        <v>3</v>
      </c>
      <c r="E20" t="str">
        <f>'PLAN DE ACCION RIESGOS IMCT'!A29</f>
        <v>R.7</v>
      </c>
      <c r="F20" t="str">
        <f>'PLAN DE ACCION RIESGOS IMCT'!B29</f>
        <v xml:space="preserve">3. Gestión Integral </v>
      </c>
      <c r="G20" s="61">
        <f>'PLAN DE ACCION RIESGOS IMCT'!U29</f>
        <v>1</v>
      </c>
      <c r="H20" t="str">
        <f>'PLAN DE ACCION RIESGOS IMCT'!AI29</f>
        <v>Validada</v>
      </c>
      <c r="I20" s="61">
        <f>'PLAN DE ACCION RIESGOS IMCT'!AJ29</f>
        <v>0.5</v>
      </c>
      <c r="J20" s="61">
        <f t="shared" si="0"/>
        <v>1</v>
      </c>
      <c r="K20">
        <f t="shared" si="1"/>
        <v>1</v>
      </c>
      <c r="L20">
        <f>IF(H20="No aplica en el periodo",0,IF(OR(LEFT(H20,11)="Sin reporte",H20="No validada"),1,COUNT('PLAN DE ACCION RIESGOS IMCT'!AJ29)))</f>
        <v>1</v>
      </c>
    </row>
    <row r="21" spans="1:12">
      <c r="D21">
        <v>3</v>
      </c>
      <c r="E21" t="str">
        <f>'PLAN DE ACCION RIESGOS IMCT'!A30</f>
        <v>R.8</v>
      </c>
      <c r="F21" t="str">
        <f>'PLAN DE ACCION RIESGOS IMCT'!B30</f>
        <v xml:space="preserve">3. Gestión Integral </v>
      </c>
      <c r="G21" s="61">
        <f>'PLAN DE ACCION RIESGOS IMCT'!U30</f>
        <v>1</v>
      </c>
      <c r="H21" t="str">
        <f>'PLAN DE ACCION RIESGOS IMCT'!AI30</f>
        <v>Validada</v>
      </c>
      <c r="I21" s="61">
        <f>'PLAN DE ACCION RIESGOS IMCT'!AJ30</f>
        <v>0.5</v>
      </c>
      <c r="J21" s="61">
        <f t="shared" si="0"/>
        <v>1</v>
      </c>
      <c r="K21">
        <f t="shared" si="1"/>
        <v>1</v>
      </c>
      <c r="L21">
        <f>IF(H21="No aplica en el periodo",0,IF(OR(LEFT(H21,11)="Sin reporte",H21="No validada"),1,COUNT('PLAN DE ACCION RIESGOS IMCT'!AJ30)))</f>
        <v>1</v>
      </c>
    </row>
    <row r="22" spans="1:12">
      <c r="D22">
        <v>3</v>
      </c>
      <c r="E22" t="str">
        <f>'PLAN DE ACCION RIESGOS IMCT'!A31</f>
        <v>R.8</v>
      </c>
      <c r="F22" t="str">
        <f>'PLAN DE ACCION RIESGOS IMCT'!B31</f>
        <v xml:space="preserve">3. Gestión Integral </v>
      </c>
      <c r="G22" s="61">
        <f>'PLAN DE ACCION RIESGOS IMCT'!U31</f>
        <v>1</v>
      </c>
      <c r="H22" t="str">
        <f>'PLAN DE ACCION RIESGOS IMCT'!AI31</f>
        <v>Validada</v>
      </c>
      <c r="I22" s="61">
        <f>'PLAN DE ACCION RIESGOS IMCT'!AJ31</f>
        <v>0.33333333333333331</v>
      </c>
      <c r="J22" s="61">
        <f t="shared" si="0"/>
        <v>1</v>
      </c>
      <c r="K22">
        <f t="shared" si="1"/>
        <v>1</v>
      </c>
      <c r="L22">
        <f>IF(H22="No aplica en el periodo",0,IF(OR(LEFT(H22,11)="Sin reporte",H22="No validada"),1,COUNT('PLAN DE ACCION RIESGOS IMCT'!AJ31)))</f>
        <v>1</v>
      </c>
    </row>
    <row r="23" spans="1:12">
      <c r="D23">
        <v>3</v>
      </c>
      <c r="E23" t="str">
        <f>'PLAN DE ACCION RIESGOS IMCT'!A32</f>
        <v>R.8</v>
      </c>
      <c r="F23" t="str">
        <f>'PLAN DE ACCION RIESGOS IMCT'!B32</f>
        <v xml:space="preserve">3. Gestión Integral </v>
      </c>
      <c r="G23" s="61">
        <f>'PLAN DE ACCION RIESGOS IMCT'!U32</f>
        <v>1</v>
      </c>
      <c r="H23" t="str">
        <f>'PLAN DE ACCION RIESGOS IMCT'!AI32</f>
        <v>Validada</v>
      </c>
      <c r="I23" s="61">
        <f>'PLAN DE ACCION RIESGOS IMCT'!AJ32</f>
        <v>0.8</v>
      </c>
      <c r="J23" s="61">
        <f t="shared" si="0"/>
        <v>1</v>
      </c>
      <c r="K23">
        <f t="shared" si="1"/>
        <v>1</v>
      </c>
      <c r="L23">
        <f>IF(H23="No aplica en el periodo",0,IF(OR(LEFT(H23,11)="Sin reporte",H23="No validada"),1,COUNT('PLAN DE ACCION RIESGOS IMCT'!AJ32)))</f>
        <v>1</v>
      </c>
    </row>
    <row r="24" spans="1:12">
      <c r="D24">
        <v>3</v>
      </c>
      <c r="E24" t="str">
        <f>'PLAN DE ACCION RIESGOS IMCT'!A33</f>
        <v>R.8</v>
      </c>
      <c r="F24" t="str">
        <f>'PLAN DE ACCION RIESGOS IMCT'!B33</f>
        <v xml:space="preserve">3. Gestión Integral </v>
      </c>
      <c r="G24" s="61">
        <f>'PLAN DE ACCION RIESGOS IMCT'!U33</f>
        <v>1</v>
      </c>
      <c r="H24" t="str">
        <f>'PLAN DE ACCION RIESGOS IMCT'!AI33</f>
        <v>Validada</v>
      </c>
      <c r="I24" s="61">
        <f>'PLAN DE ACCION RIESGOS IMCT'!AJ33</f>
        <v>0.33333333333333331</v>
      </c>
      <c r="J24" s="61">
        <f t="shared" si="0"/>
        <v>1</v>
      </c>
      <c r="K24">
        <f t="shared" si="1"/>
        <v>1</v>
      </c>
      <c r="L24">
        <f>IF(H24="No aplica en el periodo",0,IF(OR(LEFT(H24,11)="Sin reporte",H24="No validada"),1,COUNT('PLAN DE ACCION RIESGOS IMCT'!AJ33)))</f>
        <v>1</v>
      </c>
    </row>
    <row r="25" spans="1:12">
      <c r="D25">
        <v>4</v>
      </c>
      <c r="E25" t="str">
        <f>'PLAN DE ACCION RIESGOS IMCT'!A34</f>
        <v>R.9</v>
      </c>
      <c r="F25" t="str">
        <f>'PLAN DE ACCION RIESGOS IMCT'!B34</f>
        <v xml:space="preserve">4. Atención al Ciudadano </v>
      </c>
      <c r="G25" s="61">
        <f>'PLAN DE ACCION RIESGOS IMCT'!U34</f>
        <v>1</v>
      </c>
      <c r="H25" t="str">
        <f>'PLAN DE ACCION RIESGOS IMCT'!AI34</f>
        <v>Validada</v>
      </c>
      <c r="I25" s="61">
        <f>'PLAN DE ACCION RIESGOS IMCT'!AJ34</f>
        <v>0.5</v>
      </c>
      <c r="J25" s="61">
        <f t="shared" si="0"/>
        <v>1</v>
      </c>
      <c r="K25">
        <f t="shared" si="1"/>
        <v>1</v>
      </c>
      <c r="L25">
        <f>IF(H25="No aplica en el periodo",0,IF(OR(LEFT(H25,11)="Sin reporte",H25="No validada"),1,COUNT('PLAN DE ACCION RIESGOS IMCT'!AJ34)))</f>
        <v>1</v>
      </c>
    </row>
    <row r="26" spans="1:12">
      <c r="D26">
        <v>4</v>
      </c>
      <c r="E26" t="str">
        <f>'PLAN DE ACCION RIESGOS IMCT'!A35</f>
        <v>R.9</v>
      </c>
      <c r="F26" t="str">
        <f>'PLAN DE ACCION RIESGOS IMCT'!B35</f>
        <v xml:space="preserve">4. Atención al Ciudadano </v>
      </c>
      <c r="G26" s="61">
        <f>'PLAN DE ACCION RIESGOS IMCT'!U35</f>
        <v>1</v>
      </c>
      <c r="H26" t="str">
        <f>'PLAN DE ACCION RIESGOS IMCT'!AI35</f>
        <v>Validada</v>
      </c>
      <c r="I26" s="61">
        <f>'PLAN DE ACCION RIESGOS IMCT'!AJ35</f>
        <v>0.5</v>
      </c>
      <c r="J26" s="61">
        <f t="shared" si="0"/>
        <v>1</v>
      </c>
      <c r="K26">
        <f t="shared" si="1"/>
        <v>1</v>
      </c>
      <c r="L26">
        <f>IF(H26="No aplica en el periodo",0,IF(OR(LEFT(H26,11)="Sin reporte",H26="No validada"),1,COUNT('PLAN DE ACCION RIESGOS IMCT'!AJ35)))</f>
        <v>1</v>
      </c>
    </row>
    <row r="27" spans="1:12">
      <c r="D27">
        <v>4</v>
      </c>
      <c r="E27" t="str">
        <f>'PLAN DE ACCION RIESGOS IMCT'!A36</f>
        <v>R.9</v>
      </c>
      <c r="F27" t="str">
        <f>'PLAN DE ACCION RIESGOS IMCT'!B36</f>
        <v xml:space="preserve">4. Atención al Ciudadano </v>
      </c>
      <c r="G27" s="61">
        <f>'PLAN DE ACCION RIESGOS IMCT'!U36</f>
        <v>1</v>
      </c>
      <c r="H27" t="str">
        <f>'PLAN DE ACCION RIESGOS IMCT'!AI36</f>
        <v>Validada</v>
      </c>
      <c r="I27" s="61">
        <f>'PLAN DE ACCION RIESGOS IMCT'!AJ36</f>
        <v>0.5</v>
      </c>
      <c r="J27" s="61">
        <f t="shared" si="0"/>
        <v>1</v>
      </c>
      <c r="K27">
        <f t="shared" si="1"/>
        <v>1</v>
      </c>
      <c r="L27">
        <f>IF(H27="No aplica en el periodo",0,IF(OR(LEFT(H27,11)="Sin reporte",H27="No validada"),1,COUNT('PLAN DE ACCION RIESGOS IMCT'!AJ36)))</f>
        <v>1</v>
      </c>
    </row>
    <row r="28" spans="1:12">
      <c r="D28">
        <v>4</v>
      </c>
      <c r="E28" t="str">
        <f>'PLAN DE ACCION RIESGOS IMCT'!A37</f>
        <v>R.9</v>
      </c>
      <c r="F28" t="str">
        <f>'PLAN DE ACCION RIESGOS IMCT'!B37</f>
        <v xml:space="preserve">4. Atención al Ciudadano </v>
      </c>
      <c r="G28" s="61">
        <f>'PLAN DE ACCION RIESGOS IMCT'!U37</f>
        <v>0</v>
      </c>
      <c r="H28" t="str">
        <f>'PLAN DE ACCION RIESGOS IMCT'!AI37</f>
        <v>No validada</v>
      </c>
      <c r="I28" s="61">
        <f>'PLAN DE ACCION RIESGOS IMCT'!AJ37</f>
        <v>0</v>
      </c>
      <c r="J28" s="61">
        <f t="shared" si="0"/>
        <v>0</v>
      </c>
      <c r="K28">
        <f t="shared" si="1"/>
        <v>1</v>
      </c>
      <c r="L28">
        <f>IF(H28="No aplica en el periodo",0,IF(OR(LEFT(H28,11)="Sin reporte",H28="No validada"),1,COUNT('PLAN DE ACCION RIESGOS IMCT'!AJ37)))</f>
        <v>1</v>
      </c>
    </row>
    <row r="29" spans="1:12">
      <c r="D29">
        <v>4</v>
      </c>
      <c r="E29" t="str">
        <f>'PLAN DE ACCION RIESGOS IMCT'!A38</f>
        <v>R.9</v>
      </c>
      <c r="F29" t="str">
        <f>'PLAN DE ACCION RIESGOS IMCT'!B38</f>
        <v xml:space="preserve">4. Atención al Ciudadano </v>
      </c>
      <c r="G29" s="61">
        <f>'PLAN DE ACCION RIESGOS IMCT'!U38</f>
        <v>0</v>
      </c>
      <c r="H29" t="str">
        <f>'PLAN DE ACCION RIESGOS IMCT'!AI38</f>
        <v>No validada</v>
      </c>
      <c r="I29" s="61">
        <f>'PLAN DE ACCION RIESGOS IMCT'!AJ38</f>
        <v>0</v>
      </c>
      <c r="J29" s="61">
        <f t="shared" si="0"/>
        <v>0</v>
      </c>
      <c r="K29">
        <f t="shared" si="1"/>
        <v>1</v>
      </c>
      <c r="L29">
        <f>IF(H29="No aplica en el periodo",0,IF(OR(LEFT(H29,11)="Sin reporte",H29="No validada"),1,COUNT('PLAN DE ACCION RIESGOS IMCT'!AJ38)))</f>
        <v>1</v>
      </c>
    </row>
    <row r="30" spans="1:12">
      <c r="D30">
        <v>4</v>
      </c>
      <c r="E30" t="str">
        <f>'PLAN DE ACCION RIESGOS IMCT'!A39</f>
        <v>R.9</v>
      </c>
      <c r="F30" t="str">
        <f>'PLAN DE ACCION RIESGOS IMCT'!B39</f>
        <v xml:space="preserve">4. Atención al Ciudadano </v>
      </c>
      <c r="G30" s="61">
        <f>'PLAN DE ACCION RIESGOS IMCT'!U39</f>
        <v>0</v>
      </c>
      <c r="H30" t="str">
        <f>'PLAN DE ACCION RIESGOS IMCT'!AI39</f>
        <v>No validada</v>
      </c>
      <c r="I30" s="61">
        <f>'PLAN DE ACCION RIESGOS IMCT'!AJ39</f>
        <v>0</v>
      </c>
      <c r="J30" s="61">
        <f t="shared" si="0"/>
        <v>0</v>
      </c>
      <c r="K30">
        <f t="shared" si="1"/>
        <v>1</v>
      </c>
      <c r="L30">
        <f>IF(H30="No aplica en el periodo",0,IF(OR(LEFT(H30,11)="Sin reporte",H30="No validada"),1,COUNT('PLAN DE ACCION RIESGOS IMCT'!AJ39)))</f>
        <v>1</v>
      </c>
    </row>
    <row r="31" spans="1:12">
      <c r="D31">
        <v>4</v>
      </c>
      <c r="E31" t="str">
        <f>'PLAN DE ACCION RIESGOS IMCT'!A40</f>
        <v>R.10</v>
      </c>
      <c r="F31" t="str">
        <f>'PLAN DE ACCION RIESGOS IMCT'!B40</f>
        <v xml:space="preserve">4. Atención al Ciudadano </v>
      </c>
      <c r="G31" s="61">
        <f>'PLAN DE ACCION RIESGOS IMCT'!U40</f>
        <v>1</v>
      </c>
      <c r="H31" t="str">
        <f>'PLAN DE ACCION RIESGOS IMCT'!AI40</f>
        <v>Validada</v>
      </c>
      <c r="I31" s="61">
        <f>'PLAN DE ACCION RIESGOS IMCT'!AJ40</f>
        <v>0.5</v>
      </c>
      <c r="J31" s="61">
        <f t="shared" si="0"/>
        <v>1</v>
      </c>
      <c r="K31">
        <f t="shared" si="1"/>
        <v>1</v>
      </c>
      <c r="L31">
        <f>IF(H31="No aplica en el periodo",0,IF(OR(LEFT(H31,11)="Sin reporte",H31="No validada"),1,COUNT('PLAN DE ACCION RIESGOS IMCT'!AJ40)))</f>
        <v>1</v>
      </c>
    </row>
    <row r="32" spans="1:12">
      <c r="D32">
        <v>4</v>
      </c>
      <c r="E32" t="str">
        <f>'PLAN DE ACCION RIESGOS IMCT'!A41</f>
        <v>R.10</v>
      </c>
      <c r="F32" t="str">
        <f>'PLAN DE ACCION RIESGOS IMCT'!B41</f>
        <v xml:space="preserve">4. Atención al Ciudadano </v>
      </c>
      <c r="G32" s="61">
        <f>'PLAN DE ACCION RIESGOS IMCT'!U41</f>
        <v>1</v>
      </c>
      <c r="H32" t="str">
        <f>'PLAN DE ACCION RIESGOS IMCT'!AI41</f>
        <v>Validada</v>
      </c>
      <c r="I32" s="61">
        <f>'PLAN DE ACCION RIESGOS IMCT'!AJ41</f>
        <v>0.5</v>
      </c>
      <c r="J32" s="61">
        <f t="shared" si="0"/>
        <v>1</v>
      </c>
      <c r="K32">
        <f t="shared" si="1"/>
        <v>1</v>
      </c>
      <c r="L32">
        <f>IF(H32="No aplica en el periodo",0,IF(OR(LEFT(H32,11)="Sin reporte",H32="No validada"),1,COUNT('PLAN DE ACCION RIESGOS IMCT'!AJ41)))</f>
        <v>1</v>
      </c>
    </row>
    <row r="33" spans="4:12">
      <c r="D33">
        <v>4</v>
      </c>
      <c r="E33" t="str">
        <f>'PLAN DE ACCION RIESGOS IMCT'!A42</f>
        <v>R.10</v>
      </c>
      <c r="F33" t="str">
        <f>'PLAN DE ACCION RIESGOS IMCT'!B42</f>
        <v xml:space="preserve">4. Atención al Ciudadano </v>
      </c>
      <c r="G33" s="61">
        <f>'PLAN DE ACCION RIESGOS IMCT'!U42</f>
        <v>0.5</v>
      </c>
      <c r="H33" t="str">
        <f>'PLAN DE ACCION RIESGOS IMCT'!AI42</f>
        <v>Validada</v>
      </c>
      <c r="I33" s="61">
        <f>'PLAN DE ACCION RIESGOS IMCT'!AJ42</f>
        <v>0.25</v>
      </c>
      <c r="J33" s="61">
        <f t="shared" si="0"/>
        <v>0.5</v>
      </c>
      <c r="K33">
        <f t="shared" si="1"/>
        <v>1</v>
      </c>
      <c r="L33">
        <f>IF(H33="No aplica en el periodo",0,IF(OR(LEFT(H33,11)="Sin reporte",H33="No validada"),1,COUNT('PLAN DE ACCION RIESGOS IMCT'!AJ42)))</f>
        <v>1</v>
      </c>
    </row>
    <row r="34" spans="4:12">
      <c r="D34">
        <v>4</v>
      </c>
      <c r="E34" t="str">
        <f>'PLAN DE ACCION RIESGOS IMCT'!A43</f>
        <v>R.10</v>
      </c>
      <c r="F34" t="str">
        <f>'PLAN DE ACCION RIESGOS IMCT'!B43</f>
        <v xml:space="preserve">4. Atención al Ciudadano </v>
      </c>
      <c r="G34" s="61">
        <f>'PLAN DE ACCION RIESGOS IMCT'!U43</f>
        <v>0.75</v>
      </c>
      <c r="H34" t="str">
        <f>'PLAN DE ACCION RIESGOS IMCT'!AI43</f>
        <v>Validada</v>
      </c>
      <c r="I34" s="61">
        <f>'PLAN DE ACCION RIESGOS IMCT'!AJ43</f>
        <v>0.375</v>
      </c>
      <c r="J34" s="61">
        <f t="shared" ref="J34:J65" si="2">IF(H34="No aplica en el periodo","",IF(OR(LEFT(H34,11)="Sin reporte",H34="No validada"),0,IF(G34&lt;&gt;"",MIN(G34,1),IF(I34&lt;&gt;"",MIN(I34,1),""))))</f>
        <v>0.75</v>
      </c>
      <c r="K34">
        <f t="shared" ref="K34:K65" si="3">IF(H34="No aplica en el periodo",0,1)</f>
        <v>1</v>
      </c>
      <c r="L34">
        <f>IF(H34="No aplica en el periodo",0,IF(OR(LEFT(H34,11)="Sin reporte",H34="No validada"),1,COUNT('PLAN DE ACCION RIESGOS IMCT'!AJ43)))</f>
        <v>1</v>
      </c>
    </row>
    <row r="35" spans="4:12">
      <c r="D35">
        <v>4</v>
      </c>
      <c r="E35" t="str">
        <f>'PLAN DE ACCION RIESGOS IMCT'!A44</f>
        <v>R.10</v>
      </c>
      <c r="F35" t="str">
        <f>'PLAN DE ACCION RIESGOS IMCT'!B44</f>
        <v xml:space="preserve">4. Atención al Ciudadano </v>
      </c>
      <c r="G35" s="61">
        <f>'PLAN DE ACCION RIESGOS IMCT'!U44</f>
        <v>0</v>
      </c>
      <c r="H35" t="str">
        <f>'PLAN DE ACCION RIESGOS IMCT'!AI44</f>
        <v>No validada</v>
      </c>
      <c r="I35" s="61">
        <f>'PLAN DE ACCION RIESGOS IMCT'!AJ44</f>
        <v>0</v>
      </c>
      <c r="J35" s="61">
        <f t="shared" si="2"/>
        <v>0</v>
      </c>
      <c r="K35">
        <f t="shared" si="3"/>
        <v>1</v>
      </c>
      <c r="L35">
        <f>IF(H35="No aplica en el periodo",0,IF(OR(LEFT(H35,11)="Sin reporte",H35="No validada"),1,COUNT('PLAN DE ACCION RIESGOS IMCT'!AJ44)))</f>
        <v>1</v>
      </c>
    </row>
    <row r="36" spans="4:12">
      <c r="D36">
        <v>4</v>
      </c>
      <c r="E36" t="str">
        <f>'PLAN DE ACCION RIESGOS IMCT'!A45</f>
        <v>R.10</v>
      </c>
      <c r="F36" t="str">
        <f>'PLAN DE ACCION RIESGOS IMCT'!B45</f>
        <v xml:space="preserve">4. Atención al Ciudadano </v>
      </c>
      <c r="G36" s="61">
        <f>'PLAN DE ACCION RIESGOS IMCT'!U45</f>
        <v>0</v>
      </c>
      <c r="H36" t="str">
        <f>'PLAN DE ACCION RIESGOS IMCT'!AI45</f>
        <v>No validada</v>
      </c>
      <c r="I36" s="61">
        <f>'PLAN DE ACCION RIESGOS IMCT'!AJ45</f>
        <v>0</v>
      </c>
      <c r="J36" s="61">
        <f t="shared" si="2"/>
        <v>0</v>
      </c>
      <c r="K36">
        <f t="shared" si="3"/>
        <v>1</v>
      </c>
      <c r="L36">
        <f>IF(H36="No aplica en el periodo",0,IF(OR(LEFT(H36,11)="Sin reporte",H36="No validada"),1,COUNT('PLAN DE ACCION RIESGOS IMCT'!AJ45)))</f>
        <v>1</v>
      </c>
    </row>
    <row r="37" spans="4:12">
      <c r="D37">
        <v>5</v>
      </c>
      <c r="E37" t="str">
        <f>'PLAN DE ACCION RIESGOS IMCT'!A46</f>
        <v>R.11</v>
      </c>
      <c r="F37" t="str">
        <f>'PLAN DE ACCION RIESGOS IMCT'!B46</f>
        <v>5. Gestión de Bibliotecas Públicas de Bucaramanga</v>
      </c>
      <c r="G37" s="61" t="str">
        <f>'PLAN DE ACCION RIESGOS IMCT'!U46</f>
        <v/>
      </c>
      <c r="H37" t="str">
        <f>'PLAN DE ACCION RIESGOS IMCT'!AI46</f>
        <v xml:space="preserve">Sin reporte </v>
      </c>
      <c r="I37" s="61">
        <f>'PLAN DE ACCION RIESGOS IMCT'!AJ46</f>
        <v>0</v>
      </c>
      <c r="J37" s="61">
        <f t="shared" si="2"/>
        <v>0</v>
      </c>
      <c r="K37">
        <f t="shared" si="3"/>
        <v>1</v>
      </c>
      <c r="L37">
        <f>IF(H37="No aplica en el periodo",0,IF(OR(LEFT(H37,11)="Sin reporte",H37="No validada"),1,COUNT('PLAN DE ACCION RIESGOS IMCT'!AJ46)))</f>
        <v>1</v>
      </c>
    </row>
    <row r="38" spans="4:12">
      <c r="D38">
        <v>5</v>
      </c>
      <c r="E38" t="str">
        <f>'PLAN DE ACCION RIESGOS IMCT'!A47</f>
        <v>R.11</v>
      </c>
      <c r="F38" t="str">
        <f>'PLAN DE ACCION RIESGOS IMCT'!B47</f>
        <v>5. Gestión de Bibliotecas Públicas de Bucaramanga</v>
      </c>
      <c r="G38" s="61" t="str">
        <f>'PLAN DE ACCION RIESGOS IMCT'!U47</f>
        <v/>
      </c>
      <c r="H38" t="str">
        <f>'PLAN DE ACCION RIESGOS IMCT'!AI47</f>
        <v xml:space="preserve">Sin reporte </v>
      </c>
      <c r="I38" s="61">
        <f>'PLAN DE ACCION RIESGOS IMCT'!AJ47</f>
        <v>0</v>
      </c>
      <c r="J38" s="61">
        <f t="shared" si="2"/>
        <v>0</v>
      </c>
      <c r="K38">
        <f t="shared" si="3"/>
        <v>1</v>
      </c>
      <c r="L38">
        <f>IF(H38="No aplica en el periodo",0,IF(OR(LEFT(H38,11)="Sin reporte",H38="No validada"),1,COUNT('PLAN DE ACCION RIESGOS IMCT'!AJ47)))</f>
        <v>1</v>
      </c>
    </row>
    <row r="39" spans="4:12">
      <c r="D39">
        <v>5</v>
      </c>
      <c r="E39" t="str">
        <f>'PLAN DE ACCION RIESGOS IMCT'!A48</f>
        <v>R.11</v>
      </c>
      <c r="F39" t="str">
        <f>'PLAN DE ACCION RIESGOS IMCT'!B48</f>
        <v>5. Gestión de Bibliotecas Públicas de Bucaramanga</v>
      </c>
      <c r="G39" s="61" t="str">
        <f>'PLAN DE ACCION RIESGOS IMCT'!U48</f>
        <v/>
      </c>
      <c r="H39" t="str">
        <f>'PLAN DE ACCION RIESGOS IMCT'!AI48</f>
        <v xml:space="preserve">Sin reporte </v>
      </c>
      <c r="I39" s="61">
        <f>'PLAN DE ACCION RIESGOS IMCT'!AJ48</f>
        <v>0</v>
      </c>
      <c r="J39" s="61">
        <f t="shared" si="2"/>
        <v>0</v>
      </c>
      <c r="K39">
        <f t="shared" si="3"/>
        <v>1</v>
      </c>
      <c r="L39">
        <f>IF(H39="No aplica en el periodo",0,IF(OR(LEFT(H39,11)="Sin reporte",H39="No validada"),1,COUNT('PLAN DE ACCION RIESGOS IMCT'!AJ48)))</f>
        <v>1</v>
      </c>
    </row>
    <row r="40" spans="4:12">
      <c r="D40">
        <v>5</v>
      </c>
      <c r="E40" t="str">
        <f>'PLAN DE ACCION RIESGOS IMCT'!A49</f>
        <v>R.12</v>
      </c>
      <c r="F40" t="str">
        <f>'PLAN DE ACCION RIESGOS IMCT'!B49</f>
        <v>5. Gestión de Bibliotecas Públicas de Bucaramanga</v>
      </c>
      <c r="G40" s="61" t="str">
        <f>'PLAN DE ACCION RIESGOS IMCT'!U49</f>
        <v/>
      </c>
      <c r="H40" t="str">
        <f>'PLAN DE ACCION RIESGOS IMCT'!AI49</f>
        <v xml:space="preserve">Sin reporte </v>
      </c>
      <c r="I40" s="61">
        <f>'PLAN DE ACCION RIESGOS IMCT'!AJ49</f>
        <v>0</v>
      </c>
      <c r="J40" s="61">
        <f t="shared" si="2"/>
        <v>0</v>
      </c>
      <c r="K40">
        <f t="shared" si="3"/>
        <v>1</v>
      </c>
      <c r="L40">
        <f>IF(H40="No aplica en el periodo",0,IF(OR(LEFT(H40,11)="Sin reporte",H40="No validada"),1,COUNT('PLAN DE ACCION RIESGOS IMCT'!AJ49)))</f>
        <v>1</v>
      </c>
    </row>
    <row r="41" spans="4:12">
      <c r="D41">
        <v>5</v>
      </c>
      <c r="E41" t="str">
        <f>'PLAN DE ACCION RIESGOS IMCT'!A50</f>
        <v>R.12</v>
      </c>
      <c r="F41" t="str">
        <f>'PLAN DE ACCION RIESGOS IMCT'!B50</f>
        <v>5. Gestión de Bibliotecas Públicas de Bucaramanga</v>
      </c>
      <c r="G41" s="61" t="str">
        <f>'PLAN DE ACCION RIESGOS IMCT'!U50</f>
        <v/>
      </c>
      <c r="H41" t="str">
        <f>'PLAN DE ACCION RIESGOS IMCT'!AI50</f>
        <v xml:space="preserve">Sin reporte </v>
      </c>
      <c r="I41" s="61">
        <f>'PLAN DE ACCION RIESGOS IMCT'!AJ50</f>
        <v>0</v>
      </c>
      <c r="J41" s="61">
        <f t="shared" si="2"/>
        <v>0</v>
      </c>
      <c r="K41">
        <f t="shared" si="3"/>
        <v>1</v>
      </c>
      <c r="L41">
        <f>IF(H41="No aplica en el periodo",0,IF(OR(LEFT(H41,11)="Sin reporte",H41="No validada"),1,COUNT('PLAN DE ACCION RIESGOS IMCT'!AJ50)))</f>
        <v>1</v>
      </c>
    </row>
    <row r="42" spans="4:12">
      <c r="D42">
        <v>5</v>
      </c>
      <c r="E42" t="str">
        <f>'PLAN DE ACCION RIESGOS IMCT'!A51</f>
        <v>R.12</v>
      </c>
      <c r="F42" t="str">
        <f>'PLAN DE ACCION RIESGOS IMCT'!B51</f>
        <v>5. Gestión de Bibliotecas Públicas de Bucaramanga</v>
      </c>
      <c r="G42" s="61" t="str">
        <f>'PLAN DE ACCION RIESGOS IMCT'!U51</f>
        <v/>
      </c>
      <c r="H42" t="str">
        <f>'PLAN DE ACCION RIESGOS IMCT'!AI51</f>
        <v xml:space="preserve">Sin reporte </v>
      </c>
      <c r="I42" s="61">
        <f>'PLAN DE ACCION RIESGOS IMCT'!AJ51</f>
        <v>0</v>
      </c>
      <c r="J42" s="61">
        <f t="shared" si="2"/>
        <v>0</v>
      </c>
      <c r="K42">
        <f t="shared" si="3"/>
        <v>1</v>
      </c>
      <c r="L42">
        <f>IF(H42="No aplica en el periodo",0,IF(OR(LEFT(H42,11)="Sin reporte",H42="No validada"),1,COUNT('PLAN DE ACCION RIESGOS IMCT'!AJ51)))</f>
        <v>1</v>
      </c>
    </row>
    <row r="43" spans="4:12">
      <c r="D43">
        <v>5</v>
      </c>
      <c r="E43" t="str">
        <f>'PLAN DE ACCION RIESGOS IMCT'!A52</f>
        <v>R.12</v>
      </c>
      <c r="F43" t="str">
        <f>'PLAN DE ACCION RIESGOS IMCT'!B52</f>
        <v>5. Gestión de Bibliotecas Públicas de Bucaramanga</v>
      </c>
      <c r="G43" s="61" t="str">
        <f>'PLAN DE ACCION RIESGOS IMCT'!U52</f>
        <v/>
      </c>
      <c r="H43" t="str">
        <f>'PLAN DE ACCION RIESGOS IMCT'!AI52</f>
        <v xml:space="preserve">Sin reporte </v>
      </c>
      <c r="I43" s="61">
        <f>'PLAN DE ACCION RIESGOS IMCT'!AJ52</f>
        <v>0</v>
      </c>
      <c r="J43" s="61">
        <f t="shared" si="2"/>
        <v>0</v>
      </c>
      <c r="K43">
        <f t="shared" si="3"/>
        <v>1</v>
      </c>
      <c r="L43">
        <f>IF(H43="No aplica en el periodo",0,IF(OR(LEFT(H43,11)="Sin reporte",H43="No validada"),1,COUNT('PLAN DE ACCION RIESGOS IMCT'!AJ52)))</f>
        <v>1</v>
      </c>
    </row>
    <row r="44" spans="4:12">
      <c r="D44">
        <v>5</v>
      </c>
      <c r="E44" t="str">
        <f>'PLAN DE ACCION RIESGOS IMCT'!A53</f>
        <v>R.12</v>
      </c>
      <c r="F44" t="str">
        <f>'PLAN DE ACCION RIESGOS IMCT'!B53</f>
        <v>5. Gestión de Bibliotecas Públicas de Bucaramanga</v>
      </c>
      <c r="G44" s="61" t="str">
        <f>'PLAN DE ACCION RIESGOS IMCT'!U53</f>
        <v/>
      </c>
      <c r="H44" t="str">
        <f>'PLAN DE ACCION RIESGOS IMCT'!AI53</f>
        <v xml:space="preserve">Sin reporte </v>
      </c>
      <c r="I44" s="61">
        <f>'PLAN DE ACCION RIESGOS IMCT'!AJ53</f>
        <v>0</v>
      </c>
      <c r="J44" s="61">
        <f t="shared" si="2"/>
        <v>0</v>
      </c>
      <c r="K44">
        <f t="shared" si="3"/>
        <v>1</v>
      </c>
      <c r="L44">
        <f>IF(H44="No aplica en el periodo",0,IF(OR(LEFT(H44,11)="Sin reporte",H44="No validada"),1,COUNT('PLAN DE ACCION RIESGOS IMCT'!AJ53)))</f>
        <v>1</v>
      </c>
    </row>
    <row r="45" spans="4:12">
      <c r="D45">
        <v>5</v>
      </c>
      <c r="E45" t="str">
        <f>'PLAN DE ACCION RIESGOS IMCT'!A54</f>
        <v>R.13</v>
      </c>
      <c r="F45" t="str">
        <f>'PLAN DE ACCION RIESGOS IMCT'!B54</f>
        <v>5. Gestión de Bibliotecas Públicas de Bucaramanga</v>
      </c>
      <c r="G45" s="61">
        <f>'PLAN DE ACCION RIESGOS IMCT'!U54</f>
        <v>1</v>
      </c>
      <c r="H45" t="str">
        <f>'PLAN DE ACCION RIESGOS IMCT'!AI54</f>
        <v>Validada</v>
      </c>
      <c r="I45" s="61">
        <f>'PLAN DE ACCION RIESGOS IMCT'!AJ54</f>
        <v>0.7</v>
      </c>
      <c r="J45" s="61">
        <f t="shared" si="2"/>
        <v>1</v>
      </c>
      <c r="K45">
        <f t="shared" si="3"/>
        <v>1</v>
      </c>
      <c r="L45">
        <f>IF(H45="No aplica en el periodo",0,IF(OR(LEFT(H45,11)="Sin reporte",H45="No validada"),1,COUNT('PLAN DE ACCION RIESGOS IMCT'!AJ54)))</f>
        <v>1</v>
      </c>
    </row>
    <row r="46" spans="4:12">
      <c r="D46">
        <v>5</v>
      </c>
      <c r="E46" t="str">
        <f>'PLAN DE ACCION RIESGOS IMCT'!A55</f>
        <v>R.13</v>
      </c>
      <c r="F46" t="str">
        <f>'PLAN DE ACCION RIESGOS IMCT'!B55</f>
        <v>5. Gestión de Bibliotecas Públicas de Bucaramanga</v>
      </c>
      <c r="G46" s="61">
        <f>'PLAN DE ACCION RIESGOS IMCT'!U55</f>
        <v>1</v>
      </c>
      <c r="H46" t="str">
        <f>'PLAN DE ACCION RIESGOS IMCT'!AI55</f>
        <v>Validada</v>
      </c>
      <c r="I46" s="61">
        <f>'PLAN DE ACCION RIESGOS IMCT'!AJ55</f>
        <v>0.66666666666666663</v>
      </c>
      <c r="J46" s="61">
        <f t="shared" si="2"/>
        <v>1</v>
      </c>
      <c r="K46">
        <f t="shared" si="3"/>
        <v>1</v>
      </c>
      <c r="L46">
        <f>IF(H46="No aplica en el periodo",0,IF(OR(LEFT(H46,11)="Sin reporte",H46="No validada"),1,COUNT('PLAN DE ACCION RIESGOS IMCT'!AJ55)))</f>
        <v>1</v>
      </c>
    </row>
    <row r="47" spans="4:12">
      <c r="D47">
        <v>6</v>
      </c>
      <c r="E47" t="str">
        <f>'PLAN DE ACCION RIESGOS IMCT'!A56</f>
        <v>R.14</v>
      </c>
      <c r="F47" t="str">
        <f>'PLAN DE ACCION RIESGOS IMCT'!B56</f>
        <v xml:space="preserve">6.  Preservación del Patrimonio </v>
      </c>
      <c r="G47" s="61" t="str">
        <f>'PLAN DE ACCION RIESGOS IMCT'!U56</f>
        <v/>
      </c>
      <c r="H47" t="str">
        <f>'PLAN DE ACCION RIESGOS IMCT'!AI56</f>
        <v>No aplica en el periodo</v>
      </c>
      <c r="I47" s="61">
        <f>'PLAN DE ACCION RIESGOS IMCT'!AJ56</f>
        <v>0</v>
      </c>
      <c r="J47" s="61" t="str">
        <f t="shared" si="2"/>
        <v/>
      </c>
      <c r="K47">
        <f t="shared" si="3"/>
        <v>0</v>
      </c>
      <c r="L47">
        <f>IF(H47="No aplica en el periodo",0,IF(OR(LEFT(H47,11)="Sin reporte",H47="No validada"),1,COUNT('PLAN DE ACCION RIESGOS IMCT'!AJ56)))</f>
        <v>0</v>
      </c>
    </row>
    <row r="48" spans="4:12">
      <c r="D48">
        <v>6</v>
      </c>
      <c r="E48" t="str">
        <f>'PLAN DE ACCION RIESGOS IMCT'!A57</f>
        <v>R.14</v>
      </c>
      <c r="F48" t="str">
        <f>'PLAN DE ACCION RIESGOS IMCT'!B57</f>
        <v xml:space="preserve">6.  Preservación del Patrimonio </v>
      </c>
      <c r="G48" s="61">
        <f>'PLAN DE ACCION RIESGOS IMCT'!U57</f>
        <v>0.5</v>
      </c>
      <c r="H48" t="str">
        <f>'PLAN DE ACCION RIESGOS IMCT'!AI57</f>
        <v>Validada</v>
      </c>
      <c r="I48" s="61">
        <f>'PLAN DE ACCION RIESGOS IMCT'!AJ57</f>
        <v>0.5</v>
      </c>
      <c r="J48" s="61">
        <f t="shared" si="2"/>
        <v>0.5</v>
      </c>
      <c r="K48">
        <f t="shared" si="3"/>
        <v>1</v>
      </c>
      <c r="L48">
        <f>IF(H48="No aplica en el periodo",0,IF(OR(LEFT(H48,11)="Sin reporte",H48="No validada"),1,COUNT('PLAN DE ACCION RIESGOS IMCT'!AJ57)))</f>
        <v>1</v>
      </c>
    </row>
    <row r="49" spans="4:12">
      <c r="D49">
        <v>6</v>
      </c>
      <c r="E49" t="str">
        <f>'PLAN DE ACCION RIESGOS IMCT'!A58</f>
        <v>R.15</v>
      </c>
      <c r="F49" t="str">
        <f>'PLAN DE ACCION RIESGOS IMCT'!B58</f>
        <v xml:space="preserve">6.  Preservación del Patrimonio </v>
      </c>
      <c r="G49" s="61">
        <f>'PLAN DE ACCION RIESGOS IMCT'!U58</f>
        <v>1</v>
      </c>
      <c r="H49" t="str">
        <f>'PLAN DE ACCION RIESGOS IMCT'!AI58</f>
        <v>Validada</v>
      </c>
      <c r="I49" s="61">
        <f>'PLAN DE ACCION RIESGOS IMCT'!AJ58</f>
        <v>0.8</v>
      </c>
      <c r="J49" s="61">
        <f t="shared" si="2"/>
        <v>1</v>
      </c>
      <c r="K49">
        <f t="shared" si="3"/>
        <v>1</v>
      </c>
      <c r="L49">
        <f>IF(H49="No aplica en el periodo",0,IF(OR(LEFT(H49,11)="Sin reporte",H49="No validada"),1,COUNT('PLAN DE ACCION RIESGOS IMCT'!AJ58)))</f>
        <v>1</v>
      </c>
    </row>
    <row r="50" spans="4:12">
      <c r="D50">
        <v>6</v>
      </c>
      <c r="E50" t="str">
        <f>'PLAN DE ACCION RIESGOS IMCT'!A59</f>
        <v>R.15</v>
      </c>
      <c r="F50" t="str">
        <f>'PLAN DE ACCION RIESGOS IMCT'!B59</f>
        <v xml:space="preserve">6.  Preservación del Patrimonio </v>
      </c>
      <c r="G50" s="61">
        <f>'PLAN DE ACCION RIESGOS IMCT'!U59</f>
        <v>1</v>
      </c>
      <c r="H50" t="str">
        <f>'PLAN DE ACCION RIESGOS IMCT'!AI59</f>
        <v>Validada</v>
      </c>
      <c r="I50" s="61">
        <f>'PLAN DE ACCION RIESGOS IMCT'!AJ59</f>
        <v>0.75</v>
      </c>
      <c r="J50" s="61">
        <f t="shared" si="2"/>
        <v>1</v>
      </c>
      <c r="K50">
        <f t="shared" si="3"/>
        <v>1</v>
      </c>
      <c r="L50">
        <f>IF(H50="No aplica en el periodo",0,IF(OR(LEFT(H50,11)="Sin reporte",H50="No validada"),1,COUNT('PLAN DE ACCION RIESGOS IMCT'!AJ59)))</f>
        <v>1</v>
      </c>
    </row>
    <row r="51" spans="4:12">
      <c r="D51">
        <v>6</v>
      </c>
      <c r="E51" t="str">
        <f>'PLAN DE ACCION RIESGOS IMCT'!A60</f>
        <v>R.15</v>
      </c>
      <c r="F51" t="str">
        <f>'PLAN DE ACCION RIESGOS IMCT'!B60</f>
        <v xml:space="preserve">6.  Preservación del Patrimonio </v>
      </c>
      <c r="G51" s="61">
        <f>'PLAN DE ACCION RIESGOS IMCT'!U60</f>
        <v>1</v>
      </c>
      <c r="H51" t="str">
        <f>'PLAN DE ACCION RIESGOS IMCT'!AI60</f>
        <v>Validada</v>
      </c>
      <c r="I51" s="61">
        <f>'PLAN DE ACCION RIESGOS IMCT'!AJ60</f>
        <v>0.5</v>
      </c>
      <c r="J51" s="61">
        <f t="shared" si="2"/>
        <v>1</v>
      </c>
      <c r="K51">
        <f t="shared" si="3"/>
        <v>1</v>
      </c>
      <c r="L51">
        <f>IF(H51="No aplica en el periodo",0,IF(OR(LEFT(H51,11)="Sin reporte",H51="No validada"),1,COUNT('PLAN DE ACCION RIESGOS IMCT'!AJ60)))</f>
        <v>1</v>
      </c>
    </row>
    <row r="52" spans="4:12">
      <c r="D52">
        <v>7</v>
      </c>
      <c r="E52" t="str">
        <f>'PLAN DE ACCION RIESGOS IMCT'!A61</f>
        <v>R.16</v>
      </c>
      <c r="F52" t="str">
        <f>'PLAN DE ACCION RIESGOS IMCT'!B61</f>
        <v>7. Formación en Artes y Oficios</v>
      </c>
      <c r="G52" s="61" t="str">
        <f>'PLAN DE ACCION RIESGOS IMCT'!U61</f>
        <v/>
      </c>
      <c r="H52" t="str">
        <f>'PLAN DE ACCION RIESGOS IMCT'!AI61</f>
        <v xml:space="preserve">Sin reporte </v>
      </c>
      <c r="I52" s="61">
        <f>'PLAN DE ACCION RIESGOS IMCT'!AJ61</f>
        <v>0</v>
      </c>
      <c r="J52" s="61">
        <f t="shared" si="2"/>
        <v>0</v>
      </c>
      <c r="K52">
        <f t="shared" si="3"/>
        <v>1</v>
      </c>
      <c r="L52">
        <f>IF(H52="No aplica en el periodo",0,IF(OR(LEFT(H52,11)="Sin reporte",H52="No validada"),1,COUNT('PLAN DE ACCION RIESGOS IMCT'!AJ61)))</f>
        <v>1</v>
      </c>
    </row>
    <row r="53" spans="4:12">
      <c r="D53">
        <v>7</v>
      </c>
      <c r="E53" t="str">
        <f>'PLAN DE ACCION RIESGOS IMCT'!A62</f>
        <v>R.17</v>
      </c>
      <c r="F53" t="str">
        <f>'PLAN DE ACCION RIESGOS IMCT'!B62</f>
        <v>7. Formación en Artes y Oficios</v>
      </c>
      <c r="G53" s="61" t="str">
        <f>'PLAN DE ACCION RIESGOS IMCT'!U62</f>
        <v/>
      </c>
      <c r="H53" t="str">
        <f>'PLAN DE ACCION RIESGOS IMCT'!AI62</f>
        <v xml:space="preserve">Sin reporte </v>
      </c>
      <c r="I53" s="61">
        <f>'PLAN DE ACCION RIESGOS IMCT'!AJ62</f>
        <v>0</v>
      </c>
      <c r="J53" s="61">
        <f t="shared" si="2"/>
        <v>0</v>
      </c>
      <c r="K53">
        <f t="shared" si="3"/>
        <v>1</v>
      </c>
      <c r="L53">
        <f>IF(H53="No aplica en el periodo",0,IF(OR(LEFT(H53,11)="Sin reporte",H53="No validada"),1,COUNT('PLAN DE ACCION RIESGOS IMCT'!AJ62)))</f>
        <v>1</v>
      </c>
    </row>
    <row r="54" spans="4:12">
      <c r="D54">
        <v>7</v>
      </c>
      <c r="E54" t="str">
        <f>'PLAN DE ACCION RIESGOS IMCT'!A63</f>
        <v>R.18</v>
      </c>
      <c r="F54" t="str">
        <f>'PLAN DE ACCION RIESGOS IMCT'!B63</f>
        <v>7. Formación en Artes y Oficios</v>
      </c>
      <c r="G54" s="61" t="str">
        <f>'PLAN DE ACCION RIESGOS IMCT'!U63</f>
        <v/>
      </c>
      <c r="H54" t="str">
        <f>'PLAN DE ACCION RIESGOS IMCT'!AI63</f>
        <v xml:space="preserve">Sin reporte </v>
      </c>
      <c r="I54" s="61">
        <f>'PLAN DE ACCION RIESGOS IMCT'!AJ63</f>
        <v>0</v>
      </c>
      <c r="J54" s="61">
        <f t="shared" si="2"/>
        <v>0</v>
      </c>
      <c r="K54">
        <f t="shared" si="3"/>
        <v>1</v>
      </c>
      <c r="L54">
        <f>IF(H54="No aplica en el periodo",0,IF(OR(LEFT(H54,11)="Sin reporte",H54="No validada"),1,COUNT('PLAN DE ACCION RIESGOS IMCT'!AJ63)))</f>
        <v>1</v>
      </c>
    </row>
    <row r="55" spans="4:12">
      <c r="D55">
        <v>8</v>
      </c>
      <c r="E55" t="str">
        <f>'PLAN DE ACCION RIESGOS IMCT'!A64</f>
        <v>R.19</v>
      </c>
      <c r="F55" t="str">
        <f>'PLAN DE ACCION RIESGOS IMCT'!B64</f>
        <v>8. Fomento Convocatorias</v>
      </c>
      <c r="G55" s="61" t="str">
        <f>'PLAN DE ACCION RIESGOS IMCT'!U64</f>
        <v/>
      </c>
      <c r="H55" t="str">
        <f>'PLAN DE ACCION RIESGOS IMCT'!AI64</f>
        <v xml:space="preserve">Sin reporte </v>
      </c>
      <c r="I55" s="61">
        <f>'PLAN DE ACCION RIESGOS IMCT'!AJ64</f>
        <v>0</v>
      </c>
      <c r="J55" s="61">
        <f t="shared" si="2"/>
        <v>0</v>
      </c>
      <c r="K55">
        <f t="shared" si="3"/>
        <v>1</v>
      </c>
      <c r="L55">
        <f>IF(H55="No aplica en el periodo",0,IF(OR(LEFT(H55,11)="Sin reporte",H55="No validada"),1,COUNT('PLAN DE ACCION RIESGOS IMCT'!AJ64)))</f>
        <v>1</v>
      </c>
    </row>
    <row r="56" spans="4:12">
      <c r="D56">
        <v>8</v>
      </c>
      <c r="E56" t="str">
        <f>'PLAN DE ACCION RIESGOS IMCT'!A65</f>
        <v>R.19</v>
      </c>
      <c r="F56" t="str">
        <f>'PLAN DE ACCION RIESGOS IMCT'!B65</f>
        <v>8. Fomento Convocatorias</v>
      </c>
      <c r="G56" s="61" t="str">
        <f>'PLAN DE ACCION RIESGOS IMCT'!U65</f>
        <v/>
      </c>
      <c r="H56" t="str">
        <f>'PLAN DE ACCION RIESGOS IMCT'!AI65</f>
        <v xml:space="preserve">Sin reporte </v>
      </c>
      <c r="I56" s="61">
        <f>'PLAN DE ACCION RIESGOS IMCT'!AJ65</f>
        <v>0</v>
      </c>
      <c r="J56" s="61">
        <f t="shared" si="2"/>
        <v>0</v>
      </c>
      <c r="K56">
        <f t="shared" si="3"/>
        <v>1</v>
      </c>
      <c r="L56">
        <f>IF(H56="No aplica en el periodo",0,IF(OR(LEFT(H56,11)="Sin reporte",H56="No validada"),1,COUNT('PLAN DE ACCION RIESGOS IMCT'!AJ65)))</f>
        <v>1</v>
      </c>
    </row>
    <row r="57" spans="4:12">
      <c r="D57">
        <v>8</v>
      </c>
      <c r="E57" t="str">
        <f>'PLAN DE ACCION RIESGOS IMCT'!A66</f>
        <v>R.20</v>
      </c>
      <c r="F57" t="str">
        <f>'PLAN DE ACCION RIESGOS IMCT'!B66</f>
        <v>8. Fomento Convocatorias</v>
      </c>
      <c r="G57" s="61" t="str">
        <f>'PLAN DE ACCION RIESGOS IMCT'!U66</f>
        <v/>
      </c>
      <c r="H57" t="str">
        <f>'PLAN DE ACCION RIESGOS IMCT'!AI66</f>
        <v xml:space="preserve">Sin reporte </v>
      </c>
      <c r="I57" s="61">
        <f>'PLAN DE ACCION RIESGOS IMCT'!AJ66</f>
        <v>0</v>
      </c>
      <c r="J57" s="61">
        <f t="shared" si="2"/>
        <v>0</v>
      </c>
      <c r="K57">
        <f t="shared" si="3"/>
        <v>1</v>
      </c>
      <c r="L57">
        <f>IF(H57="No aplica en el periodo",0,IF(OR(LEFT(H57,11)="Sin reporte",H57="No validada"),1,COUNT('PLAN DE ACCION RIESGOS IMCT'!AJ66)))</f>
        <v>1</v>
      </c>
    </row>
    <row r="58" spans="4:12">
      <c r="D58">
        <v>8</v>
      </c>
      <c r="E58" t="str">
        <f>'PLAN DE ACCION RIESGOS IMCT'!A67</f>
        <v>R.20</v>
      </c>
      <c r="F58" t="str">
        <f>'PLAN DE ACCION RIESGOS IMCT'!B67</f>
        <v>8. Fomento Convocatorias</v>
      </c>
      <c r="G58" s="61" t="str">
        <f>'PLAN DE ACCION RIESGOS IMCT'!U67</f>
        <v/>
      </c>
      <c r="H58" t="str">
        <f>'PLAN DE ACCION RIESGOS IMCT'!AI67</f>
        <v xml:space="preserve">Sin reporte </v>
      </c>
      <c r="I58" s="61">
        <f>'PLAN DE ACCION RIESGOS IMCT'!AJ67</f>
        <v>0</v>
      </c>
      <c r="J58" s="61">
        <f t="shared" si="2"/>
        <v>0</v>
      </c>
      <c r="K58">
        <f t="shared" si="3"/>
        <v>1</v>
      </c>
      <c r="L58">
        <f>IF(H58="No aplica en el periodo",0,IF(OR(LEFT(H58,11)="Sin reporte",H58="No validada"),1,COUNT('PLAN DE ACCION RIESGOS IMCT'!AJ67)))</f>
        <v>1</v>
      </c>
    </row>
    <row r="59" spans="4:12">
      <c r="D59">
        <v>8</v>
      </c>
      <c r="E59" t="str">
        <f>'PLAN DE ACCION RIESGOS IMCT'!A68</f>
        <v>R.20</v>
      </c>
      <c r="F59" t="str">
        <f>'PLAN DE ACCION RIESGOS IMCT'!B68</f>
        <v>8. Fomento Convocatorias</v>
      </c>
      <c r="G59" s="61" t="str">
        <f>'PLAN DE ACCION RIESGOS IMCT'!U68</f>
        <v/>
      </c>
      <c r="H59" t="str">
        <f>'PLAN DE ACCION RIESGOS IMCT'!AI68</f>
        <v xml:space="preserve">Sin reporte </v>
      </c>
      <c r="I59" s="61">
        <f>'PLAN DE ACCION RIESGOS IMCT'!AJ68</f>
        <v>0</v>
      </c>
      <c r="J59" s="61">
        <f t="shared" si="2"/>
        <v>0</v>
      </c>
      <c r="K59">
        <f t="shared" si="3"/>
        <v>1</v>
      </c>
      <c r="L59">
        <f>IF(H59="No aplica en el periodo",0,IF(OR(LEFT(H59,11)="Sin reporte",H59="No validada"),1,COUNT('PLAN DE ACCION RIESGOS IMCT'!AJ68)))</f>
        <v>1</v>
      </c>
    </row>
    <row r="60" spans="4:12">
      <c r="D60">
        <v>9</v>
      </c>
      <c r="E60" t="str">
        <f>'PLAN DE ACCION RIESGOS IMCT'!A69</f>
        <v>R.21</v>
      </c>
      <c r="F60" t="str">
        <f>'PLAN DE ACCION RIESGOS IMCT'!B69</f>
        <v>9. Gestión de Turismo</v>
      </c>
      <c r="G60" s="61">
        <f>'PLAN DE ACCION RIESGOS IMCT'!U69</f>
        <v>1</v>
      </c>
      <c r="H60" t="str">
        <f>'PLAN DE ACCION RIESGOS IMCT'!AI69</f>
        <v>Validada</v>
      </c>
      <c r="I60" s="61">
        <f>'PLAN DE ACCION RIESGOS IMCT'!AJ69</f>
        <v>0.5</v>
      </c>
      <c r="J60" s="61">
        <f t="shared" si="2"/>
        <v>1</v>
      </c>
      <c r="K60">
        <f t="shared" si="3"/>
        <v>1</v>
      </c>
      <c r="L60">
        <f>IF(H60="No aplica en el periodo",0,IF(OR(LEFT(H60,11)="Sin reporte",H60="No validada"),1,COUNT('PLAN DE ACCION RIESGOS IMCT'!AJ69)))</f>
        <v>1</v>
      </c>
    </row>
    <row r="61" spans="4:12">
      <c r="D61">
        <v>9</v>
      </c>
      <c r="E61" t="str">
        <f>'PLAN DE ACCION RIESGOS IMCT'!A70</f>
        <v>R.22</v>
      </c>
      <c r="F61" t="str">
        <f>'PLAN DE ACCION RIESGOS IMCT'!B70</f>
        <v>9. Gestión de Turismo</v>
      </c>
      <c r="G61" s="61">
        <f>'PLAN DE ACCION RIESGOS IMCT'!U70</f>
        <v>1</v>
      </c>
      <c r="H61" t="str">
        <f>'PLAN DE ACCION RIESGOS IMCT'!AI70</f>
        <v>Validada</v>
      </c>
      <c r="I61" s="61">
        <f>'PLAN DE ACCION RIESGOS IMCT'!AJ70</f>
        <v>0.5</v>
      </c>
      <c r="J61" s="61">
        <f t="shared" si="2"/>
        <v>1</v>
      </c>
      <c r="K61">
        <f t="shared" si="3"/>
        <v>1</v>
      </c>
      <c r="L61">
        <f>IF(H61="No aplica en el periodo",0,IF(OR(LEFT(H61,11)="Sin reporte",H61="No validada"),1,COUNT('PLAN DE ACCION RIESGOS IMCT'!AJ70)))</f>
        <v>1</v>
      </c>
    </row>
    <row r="62" spans="4:12">
      <c r="D62">
        <v>9</v>
      </c>
      <c r="E62" t="str">
        <f>'PLAN DE ACCION RIESGOS IMCT'!A71</f>
        <v>R.23</v>
      </c>
      <c r="F62" t="str">
        <f>'PLAN DE ACCION RIESGOS IMCT'!B71</f>
        <v>9. Gestión de Turismo</v>
      </c>
      <c r="G62" s="61">
        <f>'PLAN DE ACCION RIESGOS IMCT'!U71</f>
        <v>1</v>
      </c>
      <c r="H62" t="str">
        <f>'PLAN DE ACCION RIESGOS IMCT'!AI71</f>
        <v>Validada</v>
      </c>
      <c r="I62" s="61">
        <f>'PLAN DE ACCION RIESGOS IMCT'!AJ71</f>
        <v>1</v>
      </c>
      <c r="J62" s="61">
        <f t="shared" si="2"/>
        <v>1</v>
      </c>
      <c r="K62">
        <f t="shared" si="3"/>
        <v>1</v>
      </c>
      <c r="L62">
        <f>IF(H62="No aplica en el periodo",0,IF(OR(LEFT(H62,11)="Sin reporte",H62="No validada"),1,COUNT('PLAN DE ACCION RIESGOS IMCT'!AJ71)))</f>
        <v>1</v>
      </c>
    </row>
    <row r="63" spans="4:12">
      <c r="D63">
        <v>10</v>
      </c>
      <c r="E63" t="str">
        <f>'PLAN DE ACCION RIESGOS IMCT'!A72</f>
        <v>R.24</v>
      </c>
      <c r="F63" t="str">
        <f>'PLAN DE ACCION RIESGOS IMCT'!B72</f>
        <v xml:space="preserve">10.  Gestión Financiera </v>
      </c>
      <c r="G63" s="61" t="str">
        <f>'PLAN DE ACCION RIESGOS IMCT'!U72</f>
        <v/>
      </c>
      <c r="H63" t="str">
        <f>'PLAN DE ACCION RIESGOS IMCT'!AI72</f>
        <v>No aplica en el periodo</v>
      </c>
      <c r="I63" s="61">
        <f>'PLAN DE ACCION RIESGOS IMCT'!AJ72</f>
        <v>0</v>
      </c>
      <c r="J63" s="61" t="str">
        <f t="shared" si="2"/>
        <v/>
      </c>
      <c r="K63">
        <f t="shared" si="3"/>
        <v>0</v>
      </c>
      <c r="L63">
        <f>IF(H63="No aplica en el periodo",0,IF(OR(LEFT(H63,11)="Sin reporte",H63="No validada"),1,COUNT('PLAN DE ACCION RIESGOS IMCT'!AJ72)))</f>
        <v>0</v>
      </c>
    </row>
    <row r="64" spans="4:12">
      <c r="D64">
        <v>10</v>
      </c>
      <c r="E64" t="str">
        <f>'PLAN DE ACCION RIESGOS IMCT'!A73</f>
        <v>R.24</v>
      </c>
      <c r="F64" t="str">
        <f>'PLAN DE ACCION RIESGOS IMCT'!B73</f>
        <v xml:space="preserve">10.  Gestión Financiera </v>
      </c>
      <c r="G64" s="61" t="str">
        <f>'PLAN DE ACCION RIESGOS IMCT'!U73</f>
        <v/>
      </c>
      <c r="H64" t="str">
        <f>'PLAN DE ACCION RIESGOS IMCT'!AI73</f>
        <v>No aplica en el periodo</v>
      </c>
      <c r="I64" s="61">
        <f>'PLAN DE ACCION RIESGOS IMCT'!AJ73</f>
        <v>0</v>
      </c>
      <c r="J64" s="61" t="str">
        <f t="shared" si="2"/>
        <v/>
      </c>
      <c r="K64">
        <f t="shared" si="3"/>
        <v>0</v>
      </c>
      <c r="L64">
        <f>IF(H64="No aplica en el periodo",0,IF(OR(LEFT(H64,11)="Sin reporte",H64="No validada"),1,COUNT('PLAN DE ACCION RIESGOS IMCT'!AJ73)))</f>
        <v>0</v>
      </c>
    </row>
    <row r="65" spans="4:12">
      <c r="D65">
        <v>10</v>
      </c>
      <c r="E65" t="str">
        <f>'PLAN DE ACCION RIESGOS IMCT'!A74</f>
        <v>R.24</v>
      </c>
      <c r="F65" t="str">
        <f>'PLAN DE ACCION RIESGOS IMCT'!B74</f>
        <v xml:space="preserve">10.  Gestión Financiera </v>
      </c>
      <c r="G65" s="61" t="str">
        <f>'PLAN DE ACCION RIESGOS IMCT'!U74</f>
        <v/>
      </c>
      <c r="H65" t="str">
        <f>'PLAN DE ACCION RIESGOS IMCT'!AI74</f>
        <v>No aplica en el periodo</v>
      </c>
      <c r="I65" s="61">
        <f>'PLAN DE ACCION RIESGOS IMCT'!AJ74</f>
        <v>0</v>
      </c>
      <c r="J65" s="61" t="str">
        <f t="shared" si="2"/>
        <v/>
      </c>
      <c r="K65">
        <f t="shared" si="3"/>
        <v>0</v>
      </c>
      <c r="L65">
        <f>IF(H65="No aplica en el periodo",0,IF(OR(LEFT(H65,11)="Sin reporte",H65="No validada"),1,COUNT('PLAN DE ACCION RIESGOS IMCT'!AJ74)))</f>
        <v>0</v>
      </c>
    </row>
    <row r="66" spans="4:12">
      <c r="D66">
        <v>10</v>
      </c>
      <c r="E66" t="str">
        <f>'PLAN DE ACCION RIESGOS IMCT'!A75</f>
        <v>R.25</v>
      </c>
      <c r="F66" t="str">
        <f>'PLAN DE ACCION RIESGOS IMCT'!B75</f>
        <v xml:space="preserve">10.  Gestión Financiera </v>
      </c>
      <c r="G66" s="61" t="str">
        <f>'PLAN DE ACCION RIESGOS IMCT'!U75</f>
        <v/>
      </c>
      <c r="H66" t="str">
        <f>'PLAN DE ACCION RIESGOS IMCT'!AI75</f>
        <v>No aplica en el periodo</v>
      </c>
      <c r="I66" s="61">
        <f>'PLAN DE ACCION RIESGOS IMCT'!AJ75</f>
        <v>0</v>
      </c>
      <c r="J66" s="61" t="str">
        <f t="shared" ref="J66:J97" si="4">IF(H66="No aplica en el periodo","",IF(OR(LEFT(H66,11)="Sin reporte",H66="No validada"),0,IF(G66&lt;&gt;"",MIN(G66,1),IF(I66&lt;&gt;"",MIN(I66,1),""))))</f>
        <v/>
      </c>
      <c r="K66">
        <f t="shared" ref="K66:K97" si="5">IF(H66="No aplica en el periodo",0,1)</f>
        <v>0</v>
      </c>
      <c r="L66">
        <f>IF(H66="No aplica en el periodo",0,IF(OR(LEFT(H66,11)="Sin reporte",H66="No validada"),1,COUNT('PLAN DE ACCION RIESGOS IMCT'!AJ75)))</f>
        <v>0</v>
      </c>
    </row>
    <row r="67" spans="4:12">
      <c r="D67">
        <v>10</v>
      </c>
      <c r="E67" t="str">
        <f>'PLAN DE ACCION RIESGOS IMCT'!A76</f>
        <v>R.25</v>
      </c>
      <c r="F67" t="str">
        <f>'PLAN DE ACCION RIESGOS IMCT'!B76</f>
        <v xml:space="preserve">10.  Gestión Financiera </v>
      </c>
      <c r="G67" s="61" t="str">
        <f>'PLAN DE ACCION RIESGOS IMCT'!U76</f>
        <v/>
      </c>
      <c r="H67" t="str">
        <f>'PLAN DE ACCION RIESGOS IMCT'!AI76</f>
        <v>No aplica en el periodo</v>
      </c>
      <c r="I67" s="61">
        <f>'PLAN DE ACCION RIESGOS IMCT'!AJ76</f>
        <v>0</v>
      </c>
      <c r="J67" s="61" t="str">
        <f t="shared" si="4"/>
        <v/>
      </c>
      <c r="K67">
        <f t="shared" si="5"/>
        <v>0</v>
      </c>
      <c r="L67">
        <f>IF(H67="No aplica en el periodo",0,IF(OR(LEFT(H67,11)="Sin reporte",H67="No validada"),1,COUNT('PLAN DE ACCION RIESGOS IMCT'!AJ76)))</f>
        <v>0</v>
      </c>
    </row>
    <row r="68" spans="4:12">
      <c r="D68">
        <v>10</v>
      </c>
      <c r="E68" t="str">
        <f>'PLAN DE ACCION RIESGOS IMCT'!A77</f>
        <v>R.25</v>
      </c>
      <c r="F68" t="str">
        <f>'PLAN DE ACCION RIESGOS IMCT'!B77</f>
        <v xml:space="preserve">10.  Gestión Financiera </v>
      </c>
      <c r="G68" s="61" t="str">
        <f>'PLAN DE ACCION RIESGOS IMCT'!U77</f>
        <v/>
      </c>
      <c r="H68" t="str">
        <f>'PLAN DE ACCION RIESGOS IMCT'!AI77</f>
        <v>No aplica en el periodo</v>
      </c>
      <c r="I68" s="61">
        <f>'PLAN DE ACCION RIESGOS IMCT'!AJ77</f>
        <v>0</v>
      </c>
      <c r="J68" s="61" t="str">
        <f t="shared" si="4"/>
        <v/>
      </c>
      <c r="K68">
        <f t="shared" si="5"/>
        <v>0</v>
      </c>
      <c r="L68">
        <f>IF(H68="No aplica en el periodo",0,IF(OR(LEFT(H68,11)="Sin reporte",H68="No validada"),1,COUNT('PLAN DE ACCION RIESGOS IMCT'!AJ77)))</f>
        <v>0</v>
      </c>
    </row>
    <row r="69" spans="4:12">
      <c r="D69">
        <v>11</v>
      </c>
      <c r="E69" t="str">
        <f>'PLAN DE ACCION RIESGOS IMCT'!A78</f>
        <v>R.26</v>
      </c>
      <c r="F69" t="str">
        <f>'PLAN DE ACCION RIESGOS IMCT'!B78</f>
        <v xml:space="preserve">11. Gestión del Talento Humano </v>
      </c>
      <c r="G69" s="61">
        <f>'PLAN DE ACCION RIESGOS IMCT'!U78</f>
        <v>1</v>
      </c>
      <c r="H69" t="str">
        <f>'PLAN DE ACCION RIESGOS IMCT'!AI78</f>
        <v xml:space="preserve">Adjunta Pdf repositorio </v>
      </c>
      <c r="I69" s="61">
        <f>'PLAN DE ACCION RIESGOS IMCT'!AJ78</f>
        <v>0.5</v>
      </c>
      <c r="J69" s="61">
        <f t="shared" si="4"/>
        <v>1</v>
      </c>
      <c r="K69">
        <f t="shared" si="5"/>
        <v>1</v>
      </c>
      <c r="L69">
        <f>IF(H69="No aplica en el periodo",0,IF(OR(LEFT(H69,11)="Sin reporte",H69="No validada"),1,COUNT('PLAN DE ACCION RIESGOS IMCT'!AJ78)))</f>
        <v>1</v>
      </c>
    </row>
    <row r="70" spans="4:12">
      <c r="D70">
        <v>11</v>
      </c>
      <c r="E70" t="str">
        <f>'PLAN DE ACCION RIESGOS IMCT'!A79</f>
        <v>R.26</v>
      </c>
      <c r="F70" t="str">
        <f>'PLAN DE ACCION RIESGOS IMCT'!B79</f>
        <v xml:space="preserve">11. Gestión del Talento Humano </v>
      </c>
      <c r="G70" s="61">
        <f>'PLAN DE ACCION RIESGOS IMCT'!U79</f>
        <v>1</v>
      </c>
      <c r="H70" t="str">
        <f>'PLAN DE ACCION RIESGOS IMCT'!AI79</f>
        <v>Adjuntan como evidencia los siguientes documentos:
Acta No. 038 de 2026, de fecha 26 de mayo de 2026.
Acta No. 047 de 2026, “Mejora del diseño del repositorio”, de fecha 17 de junio de 2026.
Acta de reunión de fecha 7 de mayo de 2026.
Acta de reunión correspondiente a la jornada realizada con coordinadores y líderes del IMCT.
Registro de asistencia del 1 de julio de 2026, correspondiente a coordinadores y líderes del IMCT.
Documento de Gestión del Conocimiento.</v>
      </c>
      <c r="I70" s="61">
        <f>'PLAN DE ACCION RIESGOS IMCT'!AJ79</f>
        <v>0.5</v>
      </c>
      <c r="J70" s="61">
        <f t="shared" si="4"/>
        <v>1</v>
      </c>
      <c r="K70">
        <f t="shared" si="5"/>
        <v>1</v>
      </c>
      <c r="L70">
        <f>IF(H70="No aplica en el periodo",0,IF(OR(LEFT(H70,11)="Sin reporte",H70="No validada"),1,COUNT('PLAN DE ACCION RIESGOS IMCT'!AJ79)))</f>
        <v>1</v>
      </c>
    </row>
    <row r="71" spans="4:12">
      <c r="D71">
        <v>11</v>
      </c>
      <c r="E71" t="str">
        <f>'PLAN DE ACCION RIESGOS IMCT'!A80</f>
        <v>R.26</v>
      </c>
      <c r="F71" t="str">
        <f>'PLAN DE ACCION RIESGOS IMCT'!B80</f>
        <v xml:space="preserve">11. Gestión del Talento Humano </v>
      </c>
      <c r="G71" s="61">
        <f>'PLAN DE ACCION RIESGOS IMCT'!U80</f>
        <v>1</v>
      </c>
      <c r="H71" t="str">
        <f>'PLAN DE ACCION RIESGOS IMCT'!AI80</f>
        <v>Informe Ejecutivo Final Consolidado Realizado El 26 De agosto De 2026
Informe Ejecutivo, Política Y La Innovación Del IMCT Generación Y Transferencia De Conocimiento
Informe Ejecutivo Espacios Colaborativos Y Co-Creación
Informe Ejecutivo 20 De agosto De 2026_ Implementación De Política De Gestión Del Conocimiento Y La Innovación De IMCT
Informe Ejecutivo 30 de junio LUMI
Informe Ejecutivo 30 de junio de 2026</v>
      </c>
      <c r="I71" s="61">
        <f>'PLAN DE ACCION RIESGOS IMCT'!AJ80</f>
        <v>0.5</v>
      </c>
      <c r="J71" s="61">
        <f t="shared" si="4"/>
        <v>1</v>
      </c>
      <c r="K71">
        <f t="shared" si="5"/>
        <v>1</v>
      </c>
      <c r="L71">
        <f>IF(H71="No aplica en el periodo",0,IF(OR(LEFT(H71,11)="Sin reporte",H71="No validada"),1,COUNT('PLAN DE ACCION RIESGOS IMCT'!AJ80)))</f>
        <v>1</v>
      </c>
    </row>
    <row r="72" spans="4:12">
      <c r="D72">
        <v>11</v>
      </c>
      <c r="E72" t="str">
        <f>'PLAN DE ACCION RIESGOS IMCT'!A81</f>
        <v>R.26</v>
      </c>
      <c r="F72" t="str">
        <f>'PLAN DE ACCION RIESGOS IMCT'!B81</f>
        <v xml:space="preserve">11. Gestión del Talento Humano </v>
      </c>
      <c r="G72" s="61">
        <f>'PLAN DE ACCION RIESGOS IMCT'!U81</f>
        <v>1</v>
      </c>
      <c r="H72" t="str">
        <f>'PLAN DE ACCION RIESGOS IMCT'!AI81</f>
        <v>6. GD-F-32 Informe Ejecutivo Transferencia 2026</v>
      </c>
      <c r="I72" s="61">
        <f>'PLAN DE ACCION RIESGOS IMCT'!AJ81</f>
        <v>0.5</v>
      </c>
      <c r="J72" s="61">
        <f t="shared" si="4"/>
        <v>1</v>
      </c>
      <c r="K72">
        <f t="shared" si="5"/>
        <v>1</v>
      </c>
      <c r="L72">
        <f>IF(H72="No aplica en el periodo",0,IF(OR(LEFT(H72,11)="Sin reporte",H72="No validada"),1,COUNT('PLAN DE ACCION RIESGOS IMCT'!AJ81)))</f>
        <v>1</v>
      </c>
    </row>
    <row r="73" spans="4:12">
      <c r="D73">
        <v>11</v>
      </c>
      <c r="E73" t="str">
        <f>'PLAN DE ACCION RIESGOS IMCT'!A82</f>
        <v>R.26</v>
      </c>
      <c r="F73" t="str">
        <f>'PLAN DE ACCION RIESGOS IMCT'!B82</f>
        <v xml:space="preserve">11. Gestión del Talento Humano </v>
      </c>
      <c r="G73" s="61" t="str">
        <f>'PLAN DE ACCION RIESGOS IMCT'!U82</f>
        <v/>
      </c>
      <c r="H73" t="str">
        <f>'PLAN DE ACCION RIESGOS IMCT'!AI82</f>
        <v xml:space="preserve">Acta 034
Presentación equipo GESCO
</v>
      </c>
      <c r="I73" s="61">
        <f>'PLAN DE ACCION RIESGOS IMCT'!AJ82</f>
        <v>0.5</v>
      </c>
      <c r="J73" s="61">
        <f t="shared" si="4"/>
        <v>0.5</v>
      </c>
      <c r="K73">
        <f t="shared" si="5"/>
        <v>1</v>
      </c>
      <c r="L73">
        <f>IF(H73="No aplica en el periodo",0,IF(OR(LEFT(H73,11)="Sin reporte",H73="No validada"),1,COUNT('PLAN DE ACCION RIESGOS IMCT'!AJ82)))</f>
        <v>1</v>
      </c>
    </row>
    <row r="74" spans="4:12">
      <c r="D74">
        <v>11</v>
      </c>
      <c r="E74" t="str">
        <f>'PLAN DE ACCION RIESGOS IMCT'!A83</f>
        <v>R.27</v>
      </c>
      <c r="F74" t="str">
        <f>'PLAN DE ACCION RIESGOS IMCT'!B83</f>
        <v xml:space="preserve">11. Gestión del Talento Humano </v>
      </c>
      <c r="G74" s="61">
        <f>'PLAN DE ACCION RIESGOS IMCT'!U83</f>
        <v>1</v>
      </c>
      <c r="H74" t="str">
        <f>'PLAN DE ACCION RIESGOS IMCT'!AI83</f>
        <v>Validada</v>
      </c>
      <c r="I74" s="61">
        <f>'PLAN DE ACCION RIESGOS IMCT'!AJ83</f>
        <v>0.5</v>
      </c>
      <c r="J74" s="61">
        <f t="shared" si="4"/>
        <v>1</v>
      </c>
      <c r="K74">
        <f t="shared" si="5"/>
        <v>1</v>
      </c>
      <c r="L74">
        <f>IF(H74="No aplica en el periodo",0,IF(OR(LEFT(H74,11)="Sin reporte",H74="No validada"),1,COUNT('PLAN DE ACCION RIESGOS IMCT'!AJ83)))</f>
        <v>1</v>
      </c>
    </row>
    <row r="75" spans="4:12">
      <c r="D75">
        <v>11</v>
      </c>
      <c r="E75" t="str">
        <f>'PLAN DE ACCION RIESGOS IMCT'!A84</f>
        <v>R.27</v>
      </c>
      <c r="F75" t="str">
        <f>'PLAN DE ACCION RIESGOS IMCT'!B84</f>
        <v xml:space="preserve">11. Gestión del Talento Humano </v>
      </c>
      <c r="G75" s="61">
        <f>'PLAN DE ACCION RIESGOS IMCT'!U84</f>
        <v>1</v>
      </c>
      <c r="H75" t="str">
        <f>'PLAN DE ACCION RIESGOS IMCT'!AI84</f>
        <v>Validada</v>
      </c>
      <c r="I75" s="61">
        <f>'PLAN DE ACCION RIESGOS IMCT'!AJ84</f>
        <v>1</v>
      </c>
      <c r="J75" s="61">
        <f t="shared" si="4"/>
        <v>1</v>
      </c>
      <c r="K75">
        <f t="shared" si="5"/>
        <v>1</v>
      </c>
      <c r="L75">
        <f>IF(H75="No aplica en el periodo",0,IF(OR(LEFT(H75,11)="Sin reporte",H75="No validada"),1,COUNT('PLAN DE ACCION RIESGOS IMCT'!AJ84)))</f>
        <v>1</v>
      </c>
    </row>
    <row r="76" spans="4:12">
      <c r="D76">
        <v>11</v>
      </c>
      <c r="E76" t="str">
        <f>'PLAN DE ACCION RIESGOS IMCT'!A85</f>
        <v>R.27</v>
      </c>
      <c r="F76" t="str">
        <f>'PLAN DE ACCION RIESGOS IMCT'!B85</f>
        <v xml:space="preserve">11. Gestión del Talento Humano </v>
      </c>
      <c r="G76" s="61">
        <f>'PLAN DE ACCION RIESGOS IMCT'!U85</f>
        <v>1</v>
      </c>
      <c r="H76" t="str">
        <f>'PLAN DE ACCION RIESGOS IMCT'!AI85</f>
        <v>Validada</v>
      </c>
      <c r="I76" s="61">
        <f>'PLAN DE ACCION RIESGOS IMCT'!AJ85</f>
        <v>0.25</v>
      </c>
      <c r="J76" s="61">
        <f t="shared" si="4"/>
        <v>1</v>
      </c>
      <c r="K76">
        <f t="shared" si="5"/>
        <v>1</v>
      </c>
      <c r="L76">
        <f>IF(H76="No aplica en el periodo",0,IF(OR(LEFT(H76,11)="Sin reporte",H76="No validada"),1,COUNT('PLAN DE ACCION RIESGOS IMCT'!AJ85)))</f>
        <v>1</v>
      </c>
    </row>
    <row r="77" spans="4:12">
      <c r="D77">
        <v>11</v>
      </c>
      <c r="E77" t="str">
        <f>'PLAN DE ACCION RIESGOS IMCT'!A86</f>
        <v>R.28</v>
      </c>
      <c r="F77" t="str">
        <f>'PLAN DE ACCION RIESGOS IMCT'!B86</f>
        <v xml:space="preserve">11. Gestión del Talento Humano </v>
      </c>
      <c r="G77" s="61" t="str">
        <f>'PLAN DE ACCION RIESGOS IMCT'!U86</f>
        <v/>
      </c>
      <c r="H77" t="str">
        <f>'PLAN DE ACCION RIESGOS IMCT'!AI86</f>
        <v>No aplica en el periodo</v>
      </c>
      <c r="I77" s="61">
        <f>'PLAN DE ACCION RIESGOS IMCT'!AJ86</f>
        <v>0</v>
      </c>
      <c r="J77" s="61" t="str">
        <f t="shared" si="4"/>
        <v/>
      </c>
      <c r="K77">
        <f t="shared" si="5"/>
        <v>0</v>
      </c>
      <c r="L77">
        <f>IF(H77="No aplica en el periodo",0,IF(OR(LEFT(H77,11)="Sin reporte",H77="No validada"),1,COUNT('PLAN DE ACCION RIESGOS IMCT'!AJ86)))</f>
        <v>0</v>
      </c>
    </row>
    <row r="78" spans="4:12">
      <c r="D78">
        <v>11</v>
      </c>
      <c r="E78" t="str">
        <f>'PLAN DE ACCION RIESGOS IMCT'!A87</f>
        <v>R.28</v>
      </c>
      <c r="F78" t="str">
        <f>'PLAN DE ACCION RIESGOS IMCT'!B87</f>
        <v xml:space="preserve">11. Gestión del Talento Humano </v>
      </c>
      <c r="G78" s="61">
        <f>'PLAN DE ACCION RIESGOS IMCT'!U87</f>
        <v>1</v>
      </c>
      <c r="H78" t="str">
        <f>'PLAN DE ACCION RIESGOS IMCT'!AI87</f>
        <v>Validada</v>
      </c>
      <c r="I78" s="61">
        <f>'PLAN DE ACCION RIESGOS IMCT'!AJ87</f>
        <v>0.7</v>
      </c>
      <c r="J78" s="61">
        <f t="shared" si="4"/>
        <v>1</v>
      </c>
      <c r="K78">
        <f t="shared" si="5"/>
        <v>1</v>
      </c>
      <c r="L78">
        <f>IF(H78="No aplica en el periodo",0,IF(OR(LEFT(H78,11)="Sin reporte",H78="No validada"),1,COUNT('PLAN DE ACCION RIESGOS IMCT'!AJ87)))</f>
        <v>1</v>
      </c>
    </row>
    <row r="79" spans="4:12">
      <c r="D79">
        <v>11</v>
      </c>
      <c r="E79" t="str">
        <f>'PLAN DE ACCION RIESGOS IMCT'!A88</f>
        <v>R.28</v>
      </c>
      <c r="F79" t="str">
        <f>'PLAN DE ACCION RIESGOS IMCT'!B88</f>
        <v xml:space="preserve">11. Gestión del Talento Humano </v>
      </c>
      <c r="G79" s="61">
        <f>'PLAN DE ACCION RIESGOS IMCT'!U88</f>
        <v>1</v>
      </c>
      <c r="H79" t="str">
        <f>'PLAN DE ACCION RIESGOS IMCT'!AI88</f>
        <v>Validada</v>
      </c>
      <c r="I79" s="61">
        <f>'PLAN DE ACCION RIESGOS IMCT'!AJ88</f>
        <v>0.5</v>
      </c>
      <c r="J79" s="61">
        <f t="shared" si="4"/>
        <v>1</v>
      </c>
      <c r="K79">
        <f t="shared" si="5"/>
        <v>1</v>
      </c>
      <c r="L79">
        <f>IF(H79="No aplica en el periodo",0,IF(OR(LEFT(H79,11)="Sin reporte",H79="No validada"),1,COUNT('PLAN DE ACCION RIESGOS IMCT'!AJ88)))</f>
        <v>1</v>
      </c>
    </row>
    <row r="80" spans="4:12">
      <c r="D80">
        <v>12</v>
      </c>
      <c r="E80" t="str">
        <f>'PLAN DE ACCION RIESGOS IMCT'!A89</f>
        <v>R.29</v>
      </c>
      <c r="F80" t="str">
        <f>'PLAN DE ACCION RIESGOS IMCT'!B89</f>
        <v xml:space="preserve">12. Gestión de Bienes y Recursos Físicos  </v>
      </c>
      <c r="G80" s="61" t="str">
        <f>'PLAN DE ACCION RIESGOS IMCT'!U89</f>
        <v/>
      </c>
      <c r="H80" t="str">
        <f>'PLAN DE ACCION RIESGOS IMCT'!AI89</f>
        <v>No aplica en el periodo</v>
      </c>
      <c r="I80" s="61">
        <f>'PLAN DE ACCION RIESGOS IMCT'!AJ89</f>
        <v>0</v>
      </c>
      <c r="J80" s="61" t="str">
        <f t="shared" si="4"/>
        <v/>
      </c>
      <c r="K80">
        <f t="shared" si="5"/>
        <v>0</v>
      </c>
      <c r="L80">
        <f>IF(H80="No aplica en el periodo",0,IF(OR(LEFT(H80,11)="Sin reporte",H80="No validada"),1,COUNT('PLAN DE ACCION RIESGOS IMCT'!AJ89)))</f>
        <v>0</v>
      </c>
    </row>
    <row r="81" spans="4:12">
      <c r="D81">
        <v>12</v>
      </c>
      <c r="E81" t="str">
        <f>'PLAN DE ACCION RIESGOS IMCT'!A90</f>
        <v>R.29</v>
      </c>
      <c r="F81" t="str">
        <f>'PLAN DE ACCION RIESGOS IMCT'!B90</f>
        <v xml:space="preserve">12. Gestión de Bienes y Recursos Físicos  </v>
      </c>
      <c r="G81" s="61" t="str">
        <f>'PLAN DE ACCION RIESGOS IMCT'!U90</f>
        <v/>
      </c>
      <c r="H81" t="str">
        <f>'PLAN DE ACCION RIESGOS IMCT'!AI90</f>
        <v>No aplica en el periodo</v>
      </c>
      <c r="I81" s="61">
        <f>'PLAN DE ACCION RIESGOS IMCT'!AJ90</f>
        <v>0</v>
      </c>
      <c r="J81" s="61" t="str">
        <f t="shared" si="4"/>
        <v/>
      </c>
      <c r="K81">
        <f t="shared" si="5"/>
        <v>0</v>
      </c>
      <c r="L81">
        <f>IF(H81="No aplica en el periodo",0,IF(OR(LEFT(H81,11)="Sin reporte",H81="No validada"),1,COUNT('PLAN DE ACCION RIESGOS IMCT'!AJ90)))</f>
        <v>0</v>
      </c>
    </row>
    <row r="82" spans="4:12">
      <c r="D82">
        <v>12</v>
      </c>
      <c r="E82" t="str">
        <f>'PLAN DE ACCION RIESGOS IMCT'!A91</f>
        <v>R.29</v>
      </c>
      <c r="F82" t="str">
        <f>'PLAN DE ACCION RIESGOS IMCT'!B91</f>
        <v xml:space="preserve">12. Gestión de Bienes y Recursos Físicos  </v>
      </c>
      <c r="G82" s="61" t="str">
        <f>'PLAN DE ACCION RIESGOS IMCT'!U91</f>
        <v/>
      </c>
      <c r="H82" t="str">
        <f>'PLAN DE ACCION RIESGOS IMCT'!AI91</f>
        <v>No aplica en el periodo</v>
      </c>
      <c r="I82" s="61">
        <f>'PLAN DE ACCION RIESGOS IMCT'!AJ91</f>
        <v>0</v>
      </c>
      <c r="J82" s="61" t="str">
        <f t="shared" si="4"/>
        <v/>
      </c>
      <c r="K82">
        <f t="shared" si="5"/>
        <v>0</v>
      </c>
      <c r="L82">
        <f>IF(H82="No aplica en el periodo",0,IF(OR(LEFT(H82,11)="Sin reporte",H82="No validada"),1,COUNT('PLAN DE ACCION RIESGOS IMCT'!AJ91)))</f>
        <v>0</v>
      </c>
    </row>
    <row r="83" spans="4:12">
      <c r="D83">
        <v>13</v>
      </c>
      <c r="E83" t="str">
        <f>'PLAN DE ACCION RIESGOS IMCT'!A92</f>
        <v>R.30</v>
      </c>
      <c r="F83" t="str">
        <f>'PLAN DE ACCION RIESGOS IMCT'!B92</f>
        <v xml:space="preserve">13. Gestión Documental </v>
      </c>
      <c r="G83" s="61">
        <f>'PLAN DE ACCION RIESGOS IMCT'!U92</f>
        <v>1</v>
      </c>
      <c r="H83" t="str">
        <f>'PLAN DE ACCION RIESGOS IMCT'!AI92</f>
        <v>Validada</v>
      </c>
      <c r="I83" s="61">
        <f>'PLAN DE ACCION RIESGOS IMCT'!AJ92</f>
        <v>0.5</v>
      </c>
      <c r="J83" s="61">
        <f t="shared" si="4"/>
        <v>1</v>
      </c>
      <c r="K83">
        <f t="shared" si="5"/>
        <v>1</v>
      </c>
      <c r="L83">
        <f>IF(H83="No aplica en el periodo",0,IF(OR(LEFT(H83,11)="Sin reporte",H83="No validada"),1,COUNT('PLAN DE ACCION RIESGOS IMCT'!AJ92)))</f>
        <v>1</v>
      </c>
    </row>
    <row r="84" spans="4:12">
      <c r="D84">
        <v>13</v>
      </c>
      <c r="E84" t="str">
        <f>'PLAN DE ACCION RIESGOS IMCT'!A93</f>
        <v>R.30</v>
      </c>
      <c r="F84" t="str">
        <f>'PLAN DE ACCION RIESGOS IMCT'!B93</f>
        <v xml:space="preserve">13. Gestión Documental </v>
      </c>
      <c r="G84" s="61">
        <f>'PLAN DE ACCION RIESGOS IMCT'!U93</f>
        <v>1</v>
      </c>
      <c r="H84" t="str">
        <f>'PLAN DE ACCION RIESGOS IMCT'!AI93</f>
        <v>Validada</v>
      </c>
      <c r="I84" s="61">
        <f>'PLAN DE ACCION RIESGOS IMCT'!AJ93</f>
        <v>0.5</v>
      </c>
      <c r="J84" s="61">
        <f t="shared" si="4"/>
        <v>1</v>
      </c>
      <c r="K84">
        <f t="shared" si="5"/>
        <v>1</v>
      </c>
      <c r="L84">
        <f>IF(H84="No aplica en el periodo",0,IF(OR(LEFT(H84,11)="Sin reporte",H84="No validada"),1,COUNT('PLAN DE ACCION RIESGOS IMCT'!AJ93)))</f>
        <v>1</v>
      </c>
    </row>
    <row r="85" spans="4:12">
      <c r="D85">
        <v>13</v>
      </c>
      <c r="E85" t="str">
        <f>'PLAN DE ACCION RIESGOS IMCT'!A94</f>
        <v>R.30</v>
      </c>
      <c r="F85" t="str">
        <f>'PLAN DE ACCION RIESGOS IMCT'!B94</f>
        <v xml:space="preserve">13. Gestión Documental </v>
      </c>
      <c r="G85" s="61">
        <f>'PLAN DE ACCION RIESGOS IMCT'!U94</f>
        <v>1</v>
      </c>
      <c r="H85" t="str">
        <f>'PLAN DE ACCION RIESGOS IMCT'!AI94</f>
        <v>Validada</v>
      </c>
      <c r="I85" s="61">
        <f>'PLAN DE ACCION RIESGOS IMCT'!AJ94</f>
        <v>1</v>
      </c>
      <c r="J85" s="61">
        <f t="shared" si="4"/>
        <v>1</v>
      </c>
      <c r="K85">
        <f t="shared" si="5"/>
        <v>1</v>
      </c>
      <c r="L85">
        <f>IF(H85="No aplica en el periodo",0,IF(OR(LEFT(H85,11)="Sin reporte",H85="No validada"),1,COUNT('PLAN DE ACCION RIESGOS IMCT'!AJ94)))</f>
        <v>1</v>
      </c>
    </row>
    <row r="86" spans="4:12">
      <c r="D86">
        <v>13</v>
      </c>
      <c r="E86" t="str">
        <f>'PLAN DE ACCION RIESGOS IMCT'!A95</f>
        <v>R.31</v>
      </c>
      <c r="F86" t="str">
        <f>'PLAN DE ACCION RIESGOS IMCT'!B95</f>
        <v xml:space="preserve">13. Gestión Documental </v>
      </c>
      <c r="G86" s="61">
        <f>'PLAN DE ACCION RIESGOS IMCT'!U95</f>
        <v>1</v>
      </c>
      <c r="H86" t="str">
        <f>'PLAN DE ACCION RIESGOS IMCT'!AI95</f>
        <v>Validada</v>
      </c>
      <c r="I86" s="61">
        <f>'PLAN DE ACCION RIESGOS IMCT'!AJ95</f>
        <v>0.5</v>
      </c>
      <c r="J86" s="61">
        <f t="shared" si="4"/>
        <v>1</v>
      </c>
      <c r="K86">
        <f t="shared" si="5"/>
        <v>1</v>
      </c>
      <c r="L86">
        <f>IF(H86="No aplica en el periodo",0,IF(OR(LEFT(H86,11)="Sin reporte",H86="No validada"),1,COUNT('PLAN DE ACCION RIESGOS IMCT'!AJ95)))</f>
        <v>1</v>
      </c>
    </row>
    <row r="87" spans="4:12">
      <c r="D87">
        <v>13</v>
      </c>
      <c r="E87" t="str">
        <f>'PLAN DE ACCION RIESGOS IMCT'!A96</f>
        <v>R.31</v>
      </c>
      <c r="F87" t="str">
        <f>'PLAN DE ACCION RIESGOS IMCT'!B96</f>
        <v xml:space="preserve">13. Gestión Documental </v>
      </c>
      <c r="G87" s="61">
        <f>'PLAN DE ACCION RIESGOS IMCT'!U96</f>
        <v>1</v>
      </c>
      <c r="H87" t="str">
        <f>'PLAN DE ACCION RIESGOS IMCT'!AI96</f>
        <v>Validada</v>
      </c>
      <c r="I87" s="61">
        <f>'PLAN DE ACCION RIESGOS IMCT'!AJ96</f>
        <v>0.5</v>
      </c>
      <c r="J87" s="61">
        <f t="shared" si="4"/>
        <v>1</v>
      </c>
      <c r="K87">
        <f t="shared" si="5"/>
        <v>1</v>
      </c>
      <c r="L87">
        <f>IF(H87="No aplica en el periodo",0,IF(OR(LEFT(H87,11)="Sin reporte",H87="No validada"),1,COUNT('PLAN DE ACCION RIESGOS IMCT'!AJ96)))</f>
        <v>1</v>
      </c>
    </row>
    <row r="88" spans="4:12">
      <c r="D88">
        <v>13</v>
      </c>
      <c r="E88" t="str">
        <f>'PLAN DE ACCION RIESGOS IMCT'!A97</f>
        <v>R.31</v>
      </c>
      <c r="F88" t="str">
        <f>'PLAN DE ACCION RIESGOS IMCT'!B97</f>
        <v xml:space="preserve">13. Gestión Documental </v>
      </c>
      <c r="G88" s="61">
        <f>'PLAN DE ACCION RIESGOS IMCT'!U97</f>
        <v>1</v>
      </c>
      <c r="H88" t="str">
        <f>'PLAN DE ACCION RIESGOS IMCT'!AI97</f>
        <v>Validada</v>
      </c>
      <c r="I88" s="61">
        <f>'PLAN DE ACCION RIESGOS IMCT'!AJ97</f>
        <v>0.5</v>
      </c>
      <c r="J88" s="61">
        <f t="shared" si="4"/>
        <v>1</v>
      </c>
      <c r="K88">
        <f t="shared" si="5"/>
        <v>1</v>
      </c>
      <c r="L88">
        <f>IF(H88="No aplica en el periodo",0,IF(OR(LEFT(H88,11)="Sin reporte",H88="No validada"),1,COUNT('PLAN DE ACCION RIESGOS IMCT'!AJ97)))</f>
        <v>1</v>
      </c>
    </row>
    <row r="89" spans="4:12">
      <c r="D89">
        <v>14</v>
      </c>
      <c r="E89" t="str">
        <f>'PLAN DE ACCION RIESGOS IMCT'!A98</f>
        <v>R.32</v>
      </c>
      <c r="F89" t="str">
        <f>'PLAN DE ACCION RIESGOS IMCT'!B98</f>
        <v xml:space="preserve">14.  Gestión Tecnológica  </v>
      </c>
      <c r="G89" s="61">
        <f>'PLAN DE ACCION RIESGOS IMCT'!U98</f>
        <v>1</v>
      </c>
      <c r="H89" t="str">
        <f>'PLAN DE ACCION RIESGOS IMCT'!AI98</f>
        <v>Validada</v>
      </c>
      <c r="I89" s="61">
        <f>'PLAN DE ACCION RIESGOS IMCT'!AJ98</f>
        <v>0.5</v>
      </c>
      <c r="J89" s="61">
        <f t="shared" si="4"/>
        <v>1</v>
      </c>
      <c r="K89">
        <f t="shared" si="5"/>
        <v>1</v>
      </c>
      <c r="L89">
        <f>IF(H89="No aplica en el periodo",0,IF(OR(LEFT(H89,11)="Sin reporte",H89="No validada"),1,COUNT('PLAN DE ACCION RIESGOS IMCT'!AJ98)))</f>
        <v>1</v>
      </c>
    </row>
    <row r="90" spans="4:12">
      <c r="D90">
        <v>14</v>
      </c>
      <c r="E90" t="str">
        <f>'PLAN DE ACCION RIESGOS IMCT'!A99</f>
        <v>R.32</v>
      </c>
      <c r="F90" t="str">
        <f>'PLAN DE ACCION RIESGOS IMCT'!B99</f>
        <v xml:space="preserve">14.  Gestión Tecnológica  </v>
      </c>
      <c r="G90" s="61">
        <f>'PLAN DE ACCION RIESGOS IMCT'!U99</f>
        <v>1</v>
      </c>
      <c r="H90" t="str">
        <f>'PLAN DE ACCION RIESGOS IMCT'!AI99</f>
        <v>Validada</v>
      </c>
      <c r="I90" s="61">
        <f>'PLAN DE ACCION RIESGOS IMCT'!AJ99</f>
        <v>0.5</v>
      </c>
      <c r="J90" s="61">
        <f t="shared" si="4"/>
        <v>1</v>
      </c>
      <c r="K90">
        <f t="shared" si="5"/>
        <v>1</v>
      </c>
      <c r="L90">
        <f>IF(H90="No aplica en el periodo",0,IF(OR(LEFT(H90,11)="Sin reporte",H90="No validada"),1,COUNT('PLAN DE ACCION RIESGOS IMCT'!AJ99)))</f>
        <v>1</v>
      </c>
    </row>
    <row r="91" spans="4:12">
      <c r="D91">
        <v>14</v>
      </c>
      <c r="E91" t="str">
        <f>'PLAN DE ACCION RIESGOS IMCT'!A100</f>
        <v>R.32</v>
      </c>
      <c r="F91" t="str">
        <f>'PLAN DE ACCION RIESGOS IMCT'!B100</f>
        <v xml:space="preserve">14.  Gestión Tecnológica  </v>
      </c>
      <c r="G91" s="61">
        <f>'PLAN DE ACCION RIESGOS IMCT'!U100</f>
        <v>1</v>
      </c>
      <c r="H91" t="str">
        <f>'PLAN DE ACCION RIESGOS IMCT'!AI100</f>
        <v>Validada</v>
      </c>
      <c r="I91" s="61">
        <f>'PLAN DE ACCION RIESGOS IMCT'!AJ100</f>
        <v>0.67</v>
      </c>
      <c r="J91" s="61">
        <f t="shared" si="4"/>
        <v>1</v>
      </c>
      <c r="K91">
        <f t="shared" si="5"/>
        <v>1</v>
      </c>
      <c r="L91">
        <f>IF(H91="No aplica en el periodo",0,IF(OR(LEFT(H91,11)="Sin reporte",H91="No validada"),1,COUNT('PLAN DE ACCION RIESGOS IMCT'!AJ100)))</f>
        <v>1</v>
      </c>
    </row>
    <row r="92" spans="4:12">
      <c r="D92">
        <v>14</v>
      </c>
      <c r="E92" t="str">
        <f>'PLAN DE ACCION RIESGOS IMCT'!A101</f>
        <v>R.33</v>
      </c>
      <c r="F92" t="str">
        <f>'PLAN DE ACCION RIESGOS IMCT'!B101</f>
        <v xml:space="preserve">14.  Gestión Tecnológica  </v>
      </c>
      <c r="G92" s="61">
        <f>'PLAN DE ACCION RIESGOS IMCT'!U101</f>
        <v>1</v>
      </c>
      <c r="H92" t="str">
        <f>'PLAN DE ACCION RIESGOS IMCT'!AI101</f>
        <v>Validada</v>
      </c>
      <c r="I92" s="61">
        <f>'PLAN DE ACCION RIESGOS IMCT'!AJ101</f>
        <v>0.67</v>
      </c>
      <c r="J92" s="61">
        <f t="shared" si="4"/>
        <v>1</v>
      </c>
      <c r="K92">
        <f t="shared" si="5"/>
        <v>1</v>
      </c>
      <c r="L92">
        <f>IF(H92="No aplica en el periodo",0,IF(OR(LEFT(H92,11)="Sin reporte",H92="No validada"),1,COUNT('PLAN DE ACCION RIESGOS IMCT'!AJ101)))</f>
        <v>1</v>
      </c>
    </row>
    <row r="93" spans="4:12">
      <c r="D93">
        <v>14</v>
      </c>
      <c r="E93" t="str">
        <f>'PLAN DE ACCION RIESGOS IMCT'!A102</f>
        <v>R.33</v>
      </c>
      <c r="F93" t="str">
        <f>'PLAN DE ACCION RIESGOS IMCT'!B102</f>
        <v xml:space="preserve">14.  Gestión Tecnológica  </v>
      </c>
      <c r="G93" s="61">
        <f>'PLAN DE ACCION RIESGOS IMCT'!U102</f>
        <v>1</v>
      </c>
      <c r="H93" t="str">
        <f>'PLAN DE ACCION RIESGOS IMCT'!AI102</f>
        <v>Validada</v>
      </c>
      <c r="I93" s="61">
        <f>'PLAN DE ACCION RIESGOS IMCT'!AJ102</f>
        <v>0.1</v>
      </c>
      <c r="J93" s="61">
        <f t="shared" si="4"/>
        <v>1</v>
      </c>
      <c r="K93">
        <f t="shared" si="5"/>
        <v>1</v>
      </c>
      <c r="L93">
        <f>IF(H93="No aplica en el periodo",0,IF(OR(LEFT(H93,11)="Sin reporte",H93="No validada"),1,COUNT('PLAN DE ACCION RIESGOS IMCT'!AJ102)))</f>
        <v>1</v>
      </c>
    </row>
    <row r="94" spans="4:12">
      <c r="D94">
        <v>14</v>
      </c>
      <c r="E94" t="str">
        <f>'PLAN DE ACCION RIESGOS IMCT'!A103</f>
        <v>R.33</v>
      </c>
      <c r="F94" t="str">
        <f>'PLAN DE ACCION RIESGOS IMCT'!B103</f>
        <v xml:space="preserve">14.  Gestión Tecnológica  </v>
      </c>
      <c r="G94" s="61">
        <f>'PLAN DE ACCION RIESGOS IMCT'!U103</f>
        <v>1</v>
      </c>
      <c r="H94" t="str">
        <f>'PLAN DE ACCION RIESGOS IMCT'!AI103</f>
        <v>Validada</v>
      </c>
      <c r="I94" s="61">
        <f>'PLAN DE ACCION RIESGOS IMCT'!AJ103</f>
        <v>0.3</v>
      </c>
      <c r="J94" s="61">
        <f t="shared" si="4"/>
        <v>1</v>
      </c>
      <c r="K94">
        <f t="shared" si="5"/>
        <v>1</v>
      </c>
      <c r="L94">
        <f>IF(H94="No aplica en el periodo",0,IF(OR(LEFT(H94,11)="Sin reporte",H94="No validada"),1,COUNT('PLAN DE ACCION RIESGOS IMCT'!AJ103)))</f>
        <v>1</v>
      </c>
    </row>
    <row r="95" spans="4:12">
      <c r="D95">
        <v>14</v>
      </c>
      <c r="E95" t="str">
        <f>'PLAN DE ACCION RIESGOS IMCT'!A104</f>
        <v>R.34</v>
      </c>
      <c r="F95" t="str">
        <f>'PLAN DE ACCION RIESGOS IMCT'!B104</f>
        <v xml:space="preserve">14.  Gestión Tecnológica  </v>
      </c>
      <c r="G95" s="61">
        <f>'PLAN DE ACCION RIESGOS IMCT'!U104</f>
        <v>1</v>
      </c>
      <c r="H95" t="str">
        <f>'PLAN DE ACCION RIESGOS IMCT'!AI104</f>
        <v>Validada</v>
      </c>
      <c r="I95" s="61">
        <f>'PLAN DE ACCION RIESGOS IMCT'!AJ104</f>
        <v>0.3</v>
      </c>
      <c r="J95" s="61">
        <f t="shared" si="4"/>
        <v>1</v>
      </c>
      <c r="K95">
        <f t="shared" si="5"/>
        <v>1</v>
      </c>
      <c r="L95">
        <f>IF(H95="No aplica en el periodo",0,IF(OR(LEFT(H95,11)="Sin reporte",H95="No validada"),1,COUNT('PLAN DE ACCION RIESGOS IMCT'!AJ104)))</f>
        <v>1</v>
      </c>
    </row>
    <row r="96" spans="4:12">
      <c r="D96">
        <v>14</v>
      </c>
      <c r="E96" t="str">
        <f>'PLAN DE ACCION RIESGOS IMCT'!A105</f>
        <v>R.34</v>
      </c>
      <c r="F96" t="str">
        <f>'PLAN DE ACCION RIESGOS IMCT'!B105</f>
        <v xml:space="preserve">14.  Gestión Tecnológica  </v>
      </c>
      <c r="G96" s="61">
        <f>'PLAN DE ACCION RIESGOS IMCT'!U105</f>
        <v>1</v>
      </c>
      <c r="H96" t="str">
        <f>'PLAN DE ACCION RIESGOS IMCT'!AI105</f>
        <v>Validada</v>
      </c>
      <c r="I96" s="61">
        <f>'PLAN DE ACCION RIESGOS IMCT'!AJ105</f>
        <v>0.2</v>
      </c>
      <c r="J96" s="61">
        <f t="shared" si="4"/>
        <v>1</v>
      </c>
      <c r="K96">
        <f t="shared" si="5"/>
        <v>1</v>
      </c>
      <c r="L96">
        <f>IF(H96="No aplica en el periodo",0,IF(OR(LEFT(H96,11)="Sin reporte",H96="No validada"),1,COUNT('PLAN DE ACCION RIESGOS IMCT'!AJ105)))</f>
        <v>1</v>
      </c>
    </row>
    <row r="97" spans="4:12">
      <c r="D97">
        <v>14</v>
      </c>
      <c r="E97" t="str">
        <f>'PLAN DE ACCION RIESGOS IMCT'!A106</f>
        <v>R.34</v>
      </c>
      <c r="F97" t="str">
        <f>'PLAN DE ACCION RIESGOS IMCT'!B106</f>
        <v xml:space="preserve">14.  Gestión Tecnológica  </v>
      </c>
      <c r="G97" s="61">
        <f>'PLAN DE ACCION RIESGOS IMCT'!U106</f>
        <v>1</v>
      </c>
      <c r="H97" t="str">
        <f>'PLAN DE ACCION RIESGOS IMCT'!AI106</f>
        <v>Validada</v>
      </c>
      <c r="I97" s="61">
        <f>'PLAN DE ACCION RIESGOS IMCT'!AJ106</f>
        <v>0.3</v>
      </c>
      <c r="J97" s="61">
        <f t="shared" si="4"/>
        <v>1</v>
      </c>
      <c r="K97">
        <f t="shared" si="5"/>
        <v>1</v>
      </c>
      <c r="L97">
        <f>IF(H97="No aplica en el periodo",0,IF(OR(LEFT(H97,11)="Sin reporte",H97="No validada"),1,COUNT('PLAN DE ACCION RIESGOS IMCT'!AJ106)))</f>
        <v>1</v>
      </c>
    </row>
    <row r="98" spans="4:12">
      <c r="D98">
        <v>14</v>
      </c>
      <c r="E98" t="str">
        <f>'PLAN DE ACCION RIESGOS IMCT'!A107</f>
        <v>R.35</v>
      </c>
      <c r="F98" t="str">
        <f>'PLAN DE ACCION RIESGOS IMCT'!B107</f>
        <v xml:space="preserve">14.  Gestión Tecnológica  </v>
      </c>
      <c r="G98" s="61">
        <f>'PLAN DE ACCION RIESGOS IMCT'!U107</f>
        <v>1</v>
      </c>
      <c r="H98" t="str">
        <f>'PLAN DE ACCION RIESGOS IMCT'!AI107</f>
        <v>Validada</v>
      </c>
      <c r="I98" s="61">
        <f>'PLAN DE ACCION RIESGOS IMCT'!AJ107</f>
        <v>0.2</v>
      </c>
      <c r="J98" s="61">
        <f t="shared" ref="J98:J115" si="6">IF(H98="No aplica en el periodo","",IF(OR(LEFT(H98,11)="Sin reporte",H98="No validada"),0,IF(G98&lt;&gt;"",MIN(G98,1),IF(I98&lt;&gt;"",MIN(I98,1),""))))</f>
        <v>1</v>
      </c>
      <c r="K98">
        <f t="shared" ref="K98:K115" si="7">IF(H98="No aplica en el periodo",0,1)</f>
        <v>1</v>
      </c>
      <c r="L98">
        <f>IF(H98="No aplica en el periodo",0,IF(OR(LEFT(H98,11)="Sin reporte",H98="No validada"),1,COUNT('PLAN DE ACCION RIESGOS IMCT'!AJ107)))</f>
        <v>1</v>
      </c>
    </row>
    <row r="99" spans="4:12">
      <c r="D99">
        <v>14</v>
      </c>
      <c r="E99" t="str">
        <f>'PLAN DE ACCION RIESGOS IMCT'!A108</f>
        <v>R.35</v>
      </c>
      <c r="F99" t="str">
        <f>'PLAN DE ACCION RIESGOS IMCT'!B108</f>
        <v xml:space="preserve">14.  Gestión Tecnológica  </v>
      </c>
      <c r="G99" s="61">
        <f>'PLAN DE ACCION RIESGOS IMCT'!U108</f>
        <v>1</v>
      </c>
      <c r="H99" t="str">
        <f>'PLAN DE ACCION RIESGOS IMCT'!AI108</f>
        <v>Validada</v>
      </c>
      <c r="I99" s="61">
        <f>'PLAN DE ACCION RIESGOS IMCT'!AJ108</f>
        <v>0.5</v>
      </c>
      <c r="J99" s="61">
        <f t="shared" si="6"/>
        <v>1</v>
      </c>
      <c r="K99">
        <f t="shared" si="7"/>
        <v>1</v>
      </c>
      <c r="L99">
        <f>IF(H99="No aplica en el periodo",0,IF(OR(LEFT(H99,11)="Sin reporte",H99="No validada"),1,COUNT('PLAN DE ACCION RIESGOS IMCT'!AJ108)))</f>
        <v>1</v>
      </c>
    </row>
    <row r="100" spans="4:12">
      <c r="D100">
        <v>14</v>
      </c>
      <c r="E100" t="str">
        <f>'PLAN DE ACCION RIESGOS IMCT'!A109</f>
        <v>R.35</v>
      </c>
      <c r="F100" t="str">
        <f>'PLAN DE ACCION RIESGOS IMCT'!B109</f>
        <v xml:space="preserve">14.  Gestión Tecnológica  </v>
      </c>
      <c r="G100" s="61">
        <f>'PLAN DE ACCION RIESGOS IMCT'!U109</f>
        <v>1</v>
      </c>
      <c r="H100" t="str">
        <f>'PLAN DE ACCION RIESGOS IMCT'!AI109</f>
        <v>Validada</v>
      </c>
      <c r="I100" s="61">
        <f>'PLAN DE ACCION RIESGOS IMCT'!AJ109</f>
        <v>0.5</v>
      </c>
      <c r="J100" s="61">
        <f t="shared" si="6"/>
        <v>1</v>
      </c>
      <c r="K100">
        <f t="shared" si="7"/>
        <v>1</v>
      </c>
      <c r="L100">
        <f>IF(H100="No aplica en el periodo",0,IF(OR(LEFT(H100,11)="Sin reporte",H100="No validada"),1,COUNT('PLAN DE ACCION RIESGOS IMCT'!AJ109)))</f>
        <v>1</v>
      </c>
    </row>
    <row r="101" spans="4:12">
      <c r="D101">
        <v>15</v>
      </c>
      <c r="E101" t="str">
        <f>'PLAN DE ACCION RIESGOS IMCT'!A110</f>
        <v>R.36</v>
      </c>
      <c r="F101" t="str">
        <f>'PLAN DE ACCION RIESGOS IMCT'!B110</f>
        <v xml:space="preserve">15.  Gestión Jurídica </v>
      </c>
      <c r="G101" s="61">
        <f>'PLAN DE ACCION RIESGOS IMCT'!U110</f>
        <v>1</v>
      </c>
      <c r="H101" t="str">
        <f>'PLAN DE ACCION RIESGOS IMCT'!AI110</f>
        <v>Validada</v>
      </c>
      <c r="I101" s="61">
        <f>'PLAN DE ACCION RIESGOS IMCT'!AJ110</f>
        <v>1</v>
      </c>
      <c r="J101" s="61">
        <f t="shared" si="6"/>
        <v>1</v>
      </c>
      <c r="K101">
        <f t="shared" si="7"/>
        <v>1</v>
      </c>
      <c r="L101">
        <f>IF(H101="No aplica en el periodo",0,IF(OR(LEFT(H101,11)="Sin reporte",H101="No validada"),1,COUNT('PLAN DE ACCION RIESGOS IMCT'!AJ110)))</f>
        <v>1</v>
      </c>
    </row>
    <row r="102" spans="4:12">
      <c r="D102">
        <v>15</v>
      </c>
      <c r="E102" t="str">
        <f>'PLAN DE ACCION RIESGOS IMCT'!A111</f>
        <v>R.36</v>
      </c>
      <c r="F102" t="str">
        <f>'PLAN DE ACCION RIESGOS IMCT'!B111</f>
        <v xml:space="preserve">15.  Gestión Jurídica </v>
      </c>
      <c r="G102" s="61">
        <f>'PLAN DE ACCION RIESGOS IMCT'!U111</f>
        <v>1</v>
      </c>
      <c r="H102" t="str">
        <f>'PLAN DE ACCION RIESGOS IMCT'!AI111</f>
        <v>Validada</v>
      </c>
      <c r="I102" s="61">
        <f>'PLAN DE ACCION RIESGOS IMCT'!AJ111</f>
        <v>0.5</v>
      </c>
      <c r="J102" s="61">
        <f t="shared" si="6"/>
        <v>1</v>
      </c>
      <c r="K102">
        <f t="shared" si="7"/>
        <v>1</v>
      </c>
      <c r="L102">
        <f>IF(H102="No aplica en el periodo",0,IF(OR(LEFT(H102,11)="Sin reporte",H102="No validada"),1,COUNT('PLAN DE ACCION RIESGOS IMCT'!AJ111)))</f>
        <v>1</v>
      </c>
    </row>
    <row r="103" spans="4:12">
      <c r="D103">
        <v>15</v>
      </c>
      <c r="E103" t="str">
        <f>'PLAN DE ACCION RIESGOS IMCT'!A112</f>
        <v>R.36</v>
      </c>
      <c r="F103" t="str">
        <f>'PLAN DE ACCION RIESGOS IMCT'!B112</f>
        <v xml:space="preserve">15.  Gestión Jurídica </v>
      </c>
      <c r="G103" s="61">
        <f>'PLAN DE ACCION RIESGOS IMCT'!U112</f>
        <v>0.5</v>
      </c>
      <c r="H103" t="str">
        <f>'PLAN DE ACCION RIESGOS IMCT'!AI112</f>
        <v>Validada</v>
      </c>
      <c r="I103" s="61">
        <f>'PLAN DE ACCION RIESGOS IMCT'!AJ112</f>
        <v>0.25</v>
      </c>
      <c r="J103" s="61">
        <f t="shared" si="6"/>
        <v>0.5</v>
      </c>
      <c r="K103">
        <f t="shared" si="7"/>
        <v>1</v>
      </c>
      <c r="L103">
        <f>IF(H103="No aplica en el periodo",0,IF(OR(LEFT(H103,11)="Sin reporte",H103="No validada"),1,COUNT('PLAN DE ACCION RIESGOS IMCT'!AJ112)))</f>
        <v>1</v>
      </c>
    </row>
    <row r="104" spans="4:12">
      <c r="D104">
        <v>15</v>
      </c>
      <c r="E104" t="str">
        <f>'PLAN DE ACCION RIESGOS IMCT'!A113</f>
        <v>R.37</v>
      </c>
      <c r="F104" t="str">
        <f>'PLAN DE ACCION RIESGOS IMCT'!B113</f>
        <v xml:space="preserve">15.  Gestión Jurídica </v>
      </c>
      <c r="G104" s="61">
        <f>'PLAN DE ACCION RIESGOS IMCT'!U113</f>
        <v>0.5</v>
      </c>
      <c r="H104" t="str">
        <f>'PLAN DE ACCION RIESGOS IMCT'!AI113</f>
        <v>Validada</v>
      </c>
      <c r="I104" s="61">
        <f>'PLAN DE ACCION RIESGOS IMCT'!AJ113</f>
        <v>0.25</v>
      </c>
      <c r="J104" s="61">
        <f t="shared" si="6"/>
        <v>0.5</v>
      </c>
      <c r="K104">
        <f t="shared" si="7"/>
        <v>1</v>
      </c>
      <c r="L104">
        <f>IF(H104="No aplica en el periodo",0,IF(OR(LEFT(H104,11)="Sin reporte",H104="No validada"),1,COUNT('PLAN DE ACCION RIESGOS IMCT'!AJ113)))</f>
        <v>1</v>
      </c>
    </row>
    <row r="105" spans="4:12">
      <c r="D105">
        <v>15</v>
      </c>
      <c r="E105" t="str">
        <f>'PLAN DE ACCION RIESGOS IMCT'!A114</f>
        <v>R.37</v>
      </c>
      <c r="F105" t="str">
        <f>'PLAN DE ACCION RIESGOS IMCT'!B114</f>
        <v xml:space="preserve">15.  Gestión Jurídica </v>
      </c>
      <c r="G105" s="61">
        <f>'PLAN DE ACCION RIESGOS IMCT'!U114</f>
        <v>0.5</v>
      </c>
      <c r="H105" t="str">
        <f>'PLAN DE ACCION RIESGOS IMCT'!AI114</f>
        <v>Validada</v>
      </c>
      <c r="I105" s="61">
        <f>'PLAN DE ACCION RIESGOS IMCT'!AJ114</f>
        <v>0.25</v>
      </c>
      <c r="J105" s="61">
        <f t="shared" si="6"/>
        <v>0.5</v>
      </c>
      <c r="K105">
        <f t="shared" si="7"/>
        <v>1</v>
      </c>
      <c r="L105">
        <f>IF(H105="No aplica en el periodo",0,IF(OR(LEFT(H105,11)="Sin reporte",H105="No validada"),1,COUNT('PLAN DE ACCION RIESGOS IMCT'!AJ114)))</f>
        <v>1</v>
      </c>
    </row>
    <row r="106" spans="4:12">
      <c r="D106">
        <v>15</v>
      </c>
      <c r="E106" t="str">
        <f>'PLAN DE ACCION RIESGOS IMCT'!A115</f>
        <v>R.37</v>
      </c>
      <c r="F106" t="str">
        <f>'PLAN DE ACCION RIESGOS IMCT'!B115</f>
        <v xml:space="preserve">15.  Gestión Jurídica </v>
      </c>
      <c r="G106" s="61">
        <f>'PLAN DE ACCION RIESGOS IMCT'!U115</f>
        <v>0.5</v>
      </c>
      <c r="H106" t="str">
        <f>'PLAN DE ACCION RIESGOS IMCT'!AI115</f>
        <v>Validada</v>
      </c>
      <c r="I106" s="61">
        <f>'PLAN DE ACCION RIESGOS IMCT'!AJ115</f>
        <v>0.25</v>
      </c>
      <c r="J106" s="61">
        <f t="shared" si="6"/>
        <v>0.5</v>
      </c>
      <c r="K106">
        <f t="shared" si="7"/>
        <v>1</v>
      </c>
      <c r="L106">
        <f>IF(H106="No aplica en el periodo",0,IF(OR(LEFT(H106,11)="Sin reporte",H106="No validada"),1,COUNT('PLAN DE ACCION RIESGOS IMCT'!AJ115)))</f>
        <v>1</v>
      </c>
    </row>
    <row r="107" spans="4:12">
      <c r="D107">
        <v>15</v>
      </c>
      <c r="E107" t="str">
        <f>'PLAN DE ACCION RIESGOS IMCT'!A116</f>
        <v>R.38</v>
      </c>
      <c r="F107" t="str">
        <f>'PLAN DE ACCION RIESGOS IMCT'!B116</f>
        <v xml:space="preserve">15.  Gestión Jurídica </v>
      </c>
      <c r="G107" s="61">
        <f>'PLAN DE ACCION RIESGOS IMCT'!U116</f>
        <v>0.5</v>
      </c>
      <c r="H107" t="str">
        <f>'PLAN DE ACCION RIESGOS IMCT'!AI116</f>
        <v>Validada</v>
      </c>
      <c r="I107" s="61">
        <f>'PLAN DE ACCION RIESGOS IMCT'!AJ116</f>
        <v>0.25</v>
      </c>
      <c r="J107" s="61">
        <f t="shared" si="6"/>
        <v>0.5</v>
      </c>
      <c r="K107">
        <f t="shared" si="7"/>
        <v>1</v>
      </c>
      <c r="L107">
        <f>IF(H107="No aplica en el periodo",0,IF(OR(LEFT(H107,11)="Sin reporte",H107="No validada"),1,COUNT('PLAN DE ACCION RIESGOS IMCT'!AJ116)))</f>
        <v>1</v>
      </c>
    </row>
    <row r="108" spans="4:12">
      <c r="D108">
        <v>15</v>
      </c>
      <c r="E108" t="str">
        <f>'PLAN DE ACCION RIESGOS IMCT'!A117</f>
        <v>R.39</v>
      </c>
      <c r="F108" t="str">
        <f>'PLAN DE ACCION RIESGOS IMCT'!B117</f>
        <v xml:space="preserve">15.  Gestión Jurídica </v>
      </c>
      <c r="G108" s="61">
        <f>'PLAN DE ACCION RIESGOS IMCT'!U117</f>
        <v>0.5</v>
      </c>
      <c r="H108" t="str">
        <f>'PLAN DE ACCION RIESGOS IMCT'!AI117</f>
        <v>Validada</v>
      </c>
      <c r="I108" s="61">
        <f>'PLAN DE ACCION RIESGOS IMCT'!AJ117</f>
        <v>0.25</v>
      </c>
      <c r="J108" s="61">
        <f t="shared" si="6"/>
        <v>0.5</v>
      </c>
      <c r="K108">
        <f t="shared" si="7"/>
        <v>1</v>
      </c>
      <c r="L108">
        <f>IF(H108="No aplica en el periodo",0,IF(OR(LEFT(H108,11)="Sin reporte",H108="No validada"),1,COUNT('PLAN DE ACCION RIESGOS IMCT'!AJ117)))</f>
        <v>1</v>
      </c>
    </row>
    <row r="109" spans="4:12">
      <c r="D109">
        <v>15</v>
      </c>
      <c r="E109" t="str">
        <f>'PLAN DE ACCION RIESGOS IMCT'!A118</f>
        <v>R.39</v>
      </c>
      <c r="F109" t="str">
        <f>'PLAN DE ACCION RIESGOS IMCT'!B118</f>
        <v xml:space="preserve">15.  Gestión Jurídica </v>
      </c>
      <c r="G109" s="61">
        <f>'PLAN DE ACCION RIESGOS IMCT'!U118</f>
        <v>0.5</v>
      </c>
      <c r="H109" t="str">
        <f>'PLAN DE ACCION RIESGOS IMCT'!AI118</f>
        <v>Validada</v>
      </c>
      <c r="I109" s="61">
        <f>'PLAN DE ACCION RIESGOS IMCT'!AJ118</f>
        <v>0.25</v>
      </c>
      <c r="J109" s="61">
        <f t="shared" si="6"/>
        <v>0.5</v>
      </c>
      <c r="K109">
        <f t="shared" si="7"/>
        <v>1</v>
      </c>
      <c r="L109">
        <f>IF(H109="No aplica en el periodo",0,IF(OR(LEFT(H109,11)="Sin reporte",H109="No validada"),1,COUNT('PLAN DE ACCION RIESGOS IMCT'!AJ118)))</f>
        <v>1</v>
      </c>
    </row>
    <row r="110" spans="4:12">
      <c r="D110">
        <v>15</v>
      </c>
      <c r="E110" t="str">
        <f>'PLAN DE ACCION RIESGOS IMCT'!A119</f>
        <v>R.40</v>
      </c>
      <c r="F110" t="str">
        <f>'PLAN DE ACCION RIESGOS IMCT'!B119</f>
        <v xml:space="preserve">15.  Gestión Jurídica </v>
      </c>
      <c r="G110" s="61">
        <f>'PLAN DE ACCION RIESGOS IMCT'!U119</f>
        <v>0.5</v>
      </c>
      <c r="H110" t="str">
        <f>'PLAN DE ACCION RIESGOS IMCT'!AI119</f>
        <v>Validada</v>
      </c>
      <c r="I110" s="61">
        <f>'PLAN DE ACCION RIESGOS IMCT'!AJ119</f>
        <v>0.25</v>
      </c>
      <c r="J110" s="61">
        <f t="shared" si="6"/>
        <v>0.5</v>
      </c>
      <c r="K110">
        <f t="shared" si="7"/>
        <v>1</v>
      </c>
      <c r="L110">
        <f>IF(H110="No aplica en el periodo",0,IF(OR(LEFT(H110,11)="Sin reporte",H110="No validada"),1,COUNT('PLAN DE ACCION RIESGOS IMCT'!AJ119)))</f>
        <v>1</v>
      </c>
    </row>
    <row r="111" spans="4:12">
      <c r="D111">
        <v>15</v>
      </c>
      <c r="E111" t="str">
        <f>'PLAN DE ACCION RIESGOS IMCT'!A120</f>
        <v>R.40</v>
      </c>
      <c r="F111" t="str">
        <f>'PLAN DE ACCION RIESGOS IMCT'!B120</f>
        <v xml:space="preserve">15.  Gestión Jurídica </v>
      </c>
      <c r="G111" s="61">
        <f>'PLAN DE ACCION RIESGOS IMCT'!U120</f>
        <v>1</v>
      </c>
      <c r="H111" t="str">
        <f>'PLAN DE ACCION RIESGOS IMCT'!AI120</f>
        <v>Validada</v>
      </c>
      <c r="I111" s="61">
        <f>'PLAN DE ACCION RIESGOS IMCT'!AJ120</f>
        <v>1</v>
      </c>
      <c r="J111" s="61">
        <f t="shared" si="6"/>
        <v>1</v>
      </c>
      <c r="K111">
        <f t="shared" si="7"/>
        <v>1</v>
      </c>
      <c r="L111">
        <f>IF(H111="No aplica en el periodo",0,IF(OR(LEFT(H111,11)="Sin reporte",H111="No validada"),1,COUNT('PLAN DE ACCION RIESGOS IMCT'!AJ120)))</f>
        <v>1</v>
      </c>
    </row>
    <row r="112" spans="4:12">
      <c r="D112">
        <v>16</v>
      </c>
      <c r="E112" t="str">
        <f>'PLAN DE ACCION RIESGOS IMCT'!A121</f>
        <v>R.41</v>
      </c>
      <c r="F112" t="str">
        <f>'PLAN DE ACCION RIESGOS IMCT'!B121</f>
        <v xml:space="preserve">16. Gestión de Control y Evaluación  </v>
      </c>
      <c r="G112" s="61">
        <f>'PLAN DE ACCION RIESGOS IMCT'!U121</f>
        <v>1</v>
      </c>
      <c r="H112" t="str">
        <f>'PLAN DE ACCION RIESGOS IMCT'!AI121</f>
        <v>Validada</v>
      </c>
      <c r="I112" s="61">
        <f>'PLAN DE ACCION RIESGOS IMCT'!AJ121</f>
        <v>0.5</v>
      </c>
      <c r="J112" s="61">
        <f t="shared" si="6"/>
        <v>1</v>
      </c>
      <c r="K112">
        <f t="shared" si="7"/>
        <v>1</v>
      </c>
      <c r="L112">
        <f>IF(H112="No aplica en el periodo",0,IF(OR(LEFT(H112,11)="Sin reporte",H112="No validada"),1,COUNT('PLAN DE ACCION RIESGOS IMCT'!AJ121)))</f>
        <v>1</v>
      </c>
    </row>
    <row r="113" spans="4:12">
      <c r="D113">
        <v>16</v>
      </c>
      <c r="E113" t="str">
        <f>'PLAN DE ACCION RIESGOS IMCT'!A122</f>
        <v>R.41</v>
      </c>
      <c r="F113" t="str">
        <f>'PLAN DE ACCION RIESGOS IMCT'!B122</f>
        <v xml:space="preserve">16. Gestión de Control y Evaluación  </v>
      </c>
      <c r="G113" s="61">
        <f>'PLAN DE ACCION RIESGOS IMCT'!U122</f>
        <v>1</v>
      </c>
      <c r="H113" t="str">
        <f>'PLAN DE ACCION RIESGOS IMCT'!AI122</f>
        <v>Validada</v>
      </c>
      <c r="I113" s="61">
        <f>'PLAN DE ACCION RIESGOS IMCT'!AJ122</f>
        <v>0.5</v>
      </c>
      <c r="J113" s="61">
        <f t="shared" si="6"/>
        <v>1</v>
      </c>
      <c r="K113">
        <f t="shared" si="7"/>
        <v>1</v>
      </c>
      <c r="L113">
        <f>IF(H113="No aplica en el periodo",0,IF(OR(LEFT(H113,11)="Sin reporte",H113="No validada"),1,COUNT('PLAN DE ACCION RIESGOS IMCT'!AJ122)))</f>
        <v>1</v>
      </c>
    </row>
    <row r="114" spans="4:12">
      <c r="D114">
        <v>16</v>
      </c>
      <c r="E114" t="str">
        <f>'PLAN DE ACCION RIESGOS IMCT'!A123</f>
        <v>R.42</v>
      </c>
      <c r="F114" t="str">
        <f>'PLAN DE ACCION RIESGOS IMCT'!B123</f>
        <v xml:space="preserve">16. Gestión de Control y Evaluación  </v>
      </c>
      <c r="G114" s="61" t="str">
        <f>'PLAN DE ACCION RIESGOS IMCT'!U123</f>
        <v/>
      </c>
      <c r="H114" t="str">
        <f>'PLAN DE ACCION RIESGOS IMCT'!AI123</f>
        <v>Validada</v>
      </c>
      <c r="I114" s="61">
        <f>'PLAN DE ACCION RIESGOS IMCT'!AJ123</f>
        <v>1</v>
      </c>
      <c r="J114" s="61">
        <f t="shared" si="6"/>
        <v>1</v>
      </c>
      <c r="K114">
        <f t="shared" si="7"/>
        <v>1</v>
      </c>
      <c r="L114">
        <f>IF(H114="No aplica en el periodo",0,IF(OR(LEFT(H114,11)="Sin reporte",H114="No validada"),1,COUNT('PLAN DE ACCION RIESGOS IMCT'!AJ123)))</f>
        <v>1</v>
      </c>
    </row>
    <row r="115" spans="4:12">
      <c r="D115">
        <v>16</v>
      </c>
      <c r="E115" t="str">
        <f>'PLAN DE ACCION RIESGOS IMCT'!A124</f>
        <v>R.42</v>
      </c>
      <c r="F115" t="str">
        <f>'PLAN DE ACCION RIESGOS IMCT'!B124</f>
        <v xml:space="preserve">16. Gestión de Control y Evaluación  </v>
      </c>
      <c r="G115" s="61">
        <f>'PLAN DE ACCION RIESGOS IMCT'!U124</f>
        <v>1</v>
      </c>
      <c r="H115" t="str">
        <f>'PLAN DE ACCION RIESGOS IMCT'!AI124</f>
        <v>Validada</v>
      </c>
      <c r="I115" s="61">
        <f>'PLAN DE ACCION RIESGOS IMCT'!AJ124</f>
        <v>0.25</v>
      </c>
      <c r="J115" s="61">
        <f t="shared" si="6"/>
        <v>1</v>
      </c>
      <c r="K115">
        <f t="shared" si="7"/>
        <v>1</v>
      </c>
      <c r="L115">
        <f>IF(H115="No aplica en el periodo",0,IF(OR(LEFT(H115,11)="Sin reporte",H115="No validada"),1,COUNT('PLAN DE ACCION RIESGOS IMCT'!AJ124)))</f>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1"/>
  <sheetViews>
    <sheetView showGridLines="0" topLeftCell="A4" workbookViewId="0">
      <selection activeCell="A14" sqref="A14:H14"/>
    </sheetView>
  </sheetViews>
  <sheetFormatPr baseColWidth="10" defaultColWidth="9" defaultRowHeight="16"/>
  <cols>
    <col min="1" max="1" width="36" style="80" customWidth="1"/>
    <col min="2" max="4" width="14" style="80" customWidth="1"/>
    <col min="5" max="6" width="18" style="80" customWidth="1"/>
    <col min="7" max="7" width="17" style="80" customWidth="1"/>
    <col min="8" max="8" width="16" style="80" customWidth="1"/>
    <col min="9" max="9" width="0.5" style="80" customWidth="1"/>
    <col min="10" max="10" width="34" style="80" customWidth="1"/>
    <col min="11" max="11" width="16" style="80" customWidth="1"/>
    <col min="12" max="12" width="11" style="80" customWidth="1"/>
    <col min="13" max="13" width="28.1640625" style="80" customWidth="1"/>
    <col min="14" max="14" width="20.33203125" style="80" customWidth="1"/>
    <col min="15" max="15" width="9" style="80"/>
    <col min="16" max="17" width="2" style="80" customWidth="1"/>
    <col min="18" max="18" width="9" style="80"/>
    <col min="19" max="20" width="2" style="80" customWidth="1"/>
    <col min="21" max="16384" width="9" style="80"/>
  </cols>
  <sheetData>
    <row r="1" spans="1:18" ht="28" customHeight="1">
      <c r="A1" s="236" t="s">
        <v>835</v>
      </c>
      <c r="B1" s="236"/>
      <c r="C1" s="236"/>
      <c r="D1" s="236"/>
      <c r="E1" s="236"/>
      <c r="F1" s="236"/>
      <c r="G1" s="236"/>
      <c r="H1" s="236"/>
      <c r="I1" s="78"/>
      <c r="J1" s="78"/>
      <c r="K1" s="79"/>
      <c r="L1" s="79"/>
      <c r="M1" s="79"/>
      <c r="N1" s="79"/>
      <c r="O1" s="79"/>
      <c r="P1" s="79"/>
      <c r="Q1" s="79"/>
      <c r="R1" s="79"/>
    </row>
    <row r="2" spans="1:18" ht="22" customHeight="1">
      <c r="A2" s="237" t="s">
        <v>836</v>
      </c>
      <c r="B2" s="237"/>
      <c r="C2" s="237"/>
      <c r="D2" s="237"/>
      <c r="E2" s="237"/>
      <c r="F2" s="237"/>
      <c r="G2" s="237"/>
      <c r="H2" s="237"/>
      <c r="I2" s="105"/>
      <c r="J2" s="116"/>
      <c r="K2" s="117"/>
      <c r="L2" s="117"/>
      <c r="M2" s="117"/>
      <c r="N2" s="116"/>
      <c r="O2" s="116"/>
      <c r="P2" s="79"/>
      <c r="Q2" s="79"/>
      <c r="R2" s="79"/>
    </row>
    <row r="3" spans="1:18" ht="22" customHeight="1">
      <c r="A3" s="94"/>
      <c r="B3" s="94"/>
      <c r="C3" s="95"/>
      <c r="D3" s="94"/>
      <c r="E3" s="94"/>
      <c r="F3" s="95"/>
      <c r="G3" s="96"/>
      <c r="H3" s="96"/>
      <c r="I3" s="106"/>
      <c r="J3" s="118"/>
      <c r="K3" s="119"/>
      <c r="L3" s="119"/>
      <c r="M3" s="119"/>
      <c r="N3" s="114"/>
      <c r="O3" s="95"/>
    </row>
    <row r="4" spans="1:18" ht="58" customHeight="1">
      <c r="A4" s="100" t="s">
        <v>837</v>
      </c>
      <c r="B4" s="101" t="s">
        <v>838</v>
      </c>
      <c r="C4" s="101" t="s">
        <v>839</v>
      </c>
      <c r="D4" s="100" t="s">
        <v>840</v>
      </c>
      <c r="E4" s="101" t="s">
        <v>841</v>
      </c>
      <c r="F4" s="101" t="s">
        <v>842</v>
      </c>
      <c r="G4" s="102" t="s">
        <v>843</v>
      </c>
      <c r="H4" s="101" t="s">
        <v>844</v>
      </c>
      <c r="I4" s="107"/>
      <c r="J4" s="120"/>
      <c r="K4" s="121"/>
      <c r="L4" s="122"/>
      <c r="M4" s="115"/>
      <c r="N4" s="114"/>
      <c r="O4" s="95"/>
    </row>
    <row r="5" spans="1:18" ht="25" customHeight="1">
      <c r="A5" s="103">
        <v>42</v>
      </c>
      <c r="B5" s="103">
        <f>SUM(Hoja1!$K$2:$K$115)</f>
        <v>102</v>
      </c>
      <c r="C5" s="104">
        <f>IF(B5=0,"",SUM(Hoja1!$J$2:$J$115)/B5)</f>
        <v>0.73774509803921573</v>
      </c>
      <c r="D5" s="103">
        <f>SUM($H$9:$H$24)</f>
        <v>21</v>
      </c>
      <c r="E5" s="103">
        <f>COUNTIF($F$9:$F$24,"Cumplido")</f>
        <v>7</v>
      </c>
      <c r="F5" s="103">
        <f>COUNTIF($F$9:$F$24,"En ejecución")</f>
        <v>5</v>
      </c>
      <c r="G5" s="103">
        <f>COUNTIF($F$9:$F$24,"Pendiente")</f>
        <v>2</v>
      </c>
      <c r="H5" s="103">
        <f>COUNTIF($F$9:$F$24,"Sin medición")</f>
        <v>2</v>
      </c>
      <c r="I5" s="108"/>
      <c r="J5" s="120"/>
      <c r="K5" s="121"/>
      <c r="L5" s="122"/>
      <c r="M5" s="115"/>
      <c r="N5" s="114"/>
      <c r="O5" s="95"/>
    </row>
    <row r="6" spans="1:18" ht="22" customHeight="1">
      <c r="A6" s="97"/>
      <c r="B6" s="97"/>
      <c r="C6" s="98"/>
      <c r="D6" s="97"/>
      <c r="E6" s="97"/>
      <c r="F6" s="98"/>
      <c r="G6" s="99"/>
      <c r="H6" s="99"/>
      <c r="I6" s="109"/>
      <c r="J6" s="123"/>
      <c r="K6" s="121"/>
      <c r="L6" s="122"/>
      <c r="M6" s="115"/>
      <c r="N6" s="114"/>
      <c r="O6" s="95"/>
    </row>
    <row r="7" spans="1:18" ht="22" customHeight="1">
      <c r="A7" s="82"/>
      <c r="B7" s="82"/>
      <c r="C7" s="82"/>
      <c r="D7" s="82"/>
      <c r="E7" s="82"/>
      <c r="F7" s="82"/>
      <c r="G7" s="83"/>
      <c r="H7" s="83"/>
      <c r="I7" s="110"/>
      <c r="J7" s="95"/>
      <c r="K7" s="121"/>
      <c r="L7" s="122"/>
      <c r="M7" s="115"/>
      <c r="N7" s="114"/>
      <c r="O7" s="95"/>
    </row>
    <row r="8" spans="1:18" ht="34">
      <c r="A8" s="84" t="s">
        <v>16</v>
      </c>
      <c r="B8" s="85" t="s">
        <v>845</v>
      </c>
      <c r="C8" s="85" t="s">
        <v>846</v>
      </c>
      <c r="D8" s="85" t="s">
        <v>96</v>
      </c>
      <c r="E8" s="85" t="s">
        <v>847</v>
      </c>
      <c r="F8" s="85" t="s">
        <v>848</v>
      </c>
      <c r="G8" s="86" t="s">
        <v>849</v>
      </c>
      <c r="H8" s="86" t="s">
        <v>850</v>
      </c>
      <c r="I8" s="111"/>
      <c r="J8" s="120"/>
      <c r="K8" s="95"/>
      <c r="L8" s="95"/>
      <c r="M8" s="95"/>
      <c r="N8" s="114"/>
      <c r="O8" s="95"/>
    </row>
    <row r="9" spans="1:18" ht="30" customHeight="1">
      <c r="A9" s="87" t="s">
        <v>851</v>
      </c>
      <c r="B9" s="88">
        <v>4</v>
      </c>
      <c r="C9" s="88">
        <f>SUMIFS(Hoja1!$K$2:$K$115,Hoja1!$D$2:$D$115,$I9)</f>
        <v>4</v>
      </c>
      <c r="D9" s="88">
        <f>COUNTIFS(Hoja1!$D$2:$D$115,$I9,Hoja1!$H$2:$H$115,"No aplica en el periodo")</f>
        <v>1</v>
      </c>
      <c r="E9" s="89">
        <f>IF(C9=0,"",SUMIFS(Hoja1!$J$2:$J$115,Hoja1!$D$2:$D$115,$I9)/C9)</f>
        <v>1</v>
      </c>
      <c r="F9" s="88" t="str">
        <f t="shared" ref="F9:F24" si="0">IF(C9=0,"Sin medición",IF(E9&gt;=1,"Cumplido",IF(E9&gt;0,"En ejecución","Pendiente")))</f>
        <v>Cumplido</v>
      </c>
      <c r="G9" s="90">
        <f>COUNTIFS(Hoja1!$D$2:$D$115,$I9,Hoja1!$K$2:$K$115,1,Hoja1!$J$2:$J$115,1)</f>
        <v>4</v>
      </c>
      <c r="H9" s="90">
        <f>COUNTIFS(Hoja1!$D$2:$D$115,$I9,Hoja1!$K$2:$K$115,1,Hoja1!$J$2:$J$115,0)</f>
        <v>0</v>
      </c>
      <c r="I9" s="112">
        <v>1</v>
      </c>
      <c r="J9" s="114"/>
      <c r="K9" s="95"/>
      <c r="L9" s="95"/>
      <c r="M9" s="95"/>
      <c r="N9" s="114"/>
      <c r="O9" s="95"/>
    </row>
    <row r="10" spans="1:18" ht="30" customHeight="1">
      <c r="A10" s="87" t="s">
        <v>852</v>
      </c>
      <c r="B10" s="88">
        <v>2</v>
      </c>
      <c r="C10" s="88">
        <f>SUMIFS(Hoja1!$K$2:$K$115,Hoja1!$D$2:$D$115,$I10)</f>
        <v>9</v>
      </c>
      <c r="D10" s="88">
        <f>COUNTIFS(Hoja1!$D$2:$D$115,$I10,Hoja1!$H$2:$H$115,"No aplica en el periodo")</f>
        <v>0</v>
      </c>
      <c r="E10" s="89">
        <f>IF(C10=0,"",SUMIFS(Hoja1!$J$2:$J$115,Hoja1!$D$2:$D$115,$I10)/C10)</f>
        <v>1</v>
      </c>
      <c r="F10" s="88" t="str">
        <f t="shared" si="0"/>
        <v>Cumplido</v>
      </c>
      <c r="G10" s="90">
        <f>COUNTIFS(Hoja1!$D$2:$D$115,$I10,Hoja1!$K$2:$K$115,1,Hoja1!$J$2:$J$115,1)</f>
        <v>9</v>
      </c>
      <c r="H10" s="90">
        <f>COUNTIFS(Hoja1!$D$2:$D$115,$I10,Hoja1!$K$2:$K$115,1,Hoja1!$J$2:$J$115,0)</f>
        <v>0</v>
      </c>
      <c r="I10" s="112">
        <v>2</v>
      </c>
      <c r="J10" s="114"/>
      <c r="K10" s="95"/>
      <c r="L10" s="95"/>
      <c r="M10" s="95"/>
      <c r="N10" s="114"/>
      <c r="O10" s="95"/>
    </row>
    <row r="11" spans="1:18" ht="30" customHeight="1">
      <c r="A11" s="87" t="s">
        <v>853</v>
      </c>
      <c r="B11" s="90">
        <v>2</v>
      </c>
      <c r="C11" s="90">
        <f>SUMIFS(Hoja1!$K$2:$K$115,Hoja1!$D$2:$D$115,$I11)</f>
        <v>9</v>
      </c>
      <c r="D11" s="90">
        <f>COUNTIFS(Hoja1!$D$2:$D$115,$I11,Hoja1!$H$2:$H$115,"No aplica en el periodo")</f>
        <v>0</v>
      </c>
      <c r="E11" s="92">
        <f>IF(C11=0,"",SUMIFS(Hoja1!$J$2:$J$115,Hoja1!$D$2:$D$115,$I11)/C11)</f>
        <v>1</v>
      </c>
      <c r="F11" s="90" t="str">
        <f t="shared" si="0"/>
        <v>Cumplido</v>
      </c>
      <c r="G11" s="90">
        <f>COUNTIFS(Hoja1!$D$2:$D$115,$I11,Hoja1!$K$2:$K$115,1,Hoja1!$J$2:$J$115,1)</f>
        <v>9</v>
      </c>
      <c r="H11" s="90">
        <f>COUNTIFS(Hoja1!$D$2:$D$115,$I11,Hoja1!$K$2:$K$115,1,Hoja1!$J$2:$J$115,0)</f>
        <v>0</v>
      </c>
      <c r="I11" s="113">
        <v>3</v>
      </c>
      <c r="J11" s="114"/>
      <c r="K11" s="95"/>
      <c r="L11" s="95"/>
      <c r="M11" s="95"/>
      <c r="N11" s="114"/>
      <c r="O11" s="95"/>
    </row>
    <row r="12" spans="1:18" ht="30" customHeight="1">
      <c r="A12" s="87" t="s">
        <v>854</v>
      </c>
      <c r="B12" s="88">
        <v>2</v>
      </c>
      <c r="C12" s="88">
        <f>SUMIFS(Hoja1!$K$2:$K$115,Hoja1!$D$2:$D$115,$I12)</f>
        <v>12</v>
      </c>
      <c r="D12" s="88">
        <f>COUNTIFS(Hoja1!$D$2:$D$115,$I12,Hoja1!$H$2:$H$115,"No aplica en el periodo")</f>
        <v>0</v>
      </c>
      <c r="E12" s="89">
        <f>IF(C12=0,"",SUMIFS(Hoja1!$J$2:$J$115,Hoja1!$D$2:$D$115,$I12)/C12)</f>
        <v>0.52083333333333337</v>
      </c>
      <c r="F12" s="88" t="str">
        <f t="shared" si="0"/>
        <v>En ejecución</v>
      </c>
      <c r="G12" s="88">
        <f>COUNTIFS(Hoja1!$D$2:$D$115,$I12,Hoja1!$K$2:$K$115,1,Hoja1!$J$2:$J$115,1)</f>
        <v>5</v>
      </c>
      <c r="H12" s="88">
        <f>COUNTIFS(Hoja1!$D$2:$D$115,$I12,Hoja1!$K$2:$K$115,1,Hoja1!$J$2:$J$115,0)</f>
        <v>5</v>
      </c>
      <c r="I12" s="91">
        <v>4</v>
      </c>
      <c r="N12" s="81"/>
    </row>
    <row r="13" spans="1:18" ht="30" customHeight="1">
      <c r="A13" s="87" t="s">
        <v>277</v>
      </c>
      <c r="B13" s="90">
        <v>3</v>
      </c>
      <c r="C13" s="90">
        <f>SUMIFS(Hoja1!$K$2:$K$115,Hoja1!$D$2:$D$115,$I13)</f>
        <v>10</v>
      </c>
      <c r="D13" s="90">
        <f>COUNTIFS(Hoja1!$D$2:$D$115,$I13,Hoja1!$H$2:$H$115,"No aplica en el periodo")</f>
        <v>0</v>
      </c>
      <c r="E13" s="92">
        <f>IF(C13=0,"",SUMIFS(Hoja1!$J$2:$J$115,Hoja1!$D$2:$D$115,$I13)/C13)</f>
        <v>0.2</v>
      </c>
      <c r="F13" s="90" t="str">
        <f t="shared" si="0"/>
        <v>En ejecución</v>
      </c>
      <c r="G13" s="90">
        <f>COUNTIFS(Hoja1!$D$2:$D$115,$I13,Hoja1!$K$2:$K$115,1,Hoja1!$J$2:$J$115,1)</f>
        <v>2</v>
      </c>
      <c r="H13" s="90">
        <f>COUNTIFS(Hoja1!$D$2:$D$115,$I13,Hoja1!$K$2:$K$115,1,Hoja1!$J$2:$J$115,0)</f>
        <v>8</v>
      </c>
      <c r="I13" s="91">
        <v>5</v>
      </c>
      <c r="N13" s="81"/>
    </row>
    <row r="14" spans="1:18" ht="30" customHeight="1">
      <c r="A14" s="87" t="s">
        <v>855</v>
      </c>
      <c r="B14" s="88">
        <v>2</v>
      </c>
      <c r="C14" s="88">
        <f>SUMIFS(Hoja1!$K$2:$K$115,Hoja1!$D$2:$D$115,$I14)</f>
        <v>4</v>
      </c>
      <c r="D14" s="88">
        <f>COUNTIFS(Hoja1!$D$2:$D$115,$I14,Hoja1!$H$2:$H$115,"No aplica en el periodo")</f>
        <v>1</v>
      </c>
      <c r="E14" s="89">
        <f>IF(C14=0,"",SUMIFS(Hoja1!$J$2:$J$115,Hoja1!$D$2:$D$115,$I14)/C14)</f>
        <v>0.875</v>
      </c>
      <c r="F14" s="88" t="str">
        <f t="shared" si="0"/>
        <v>En ejecución</v>
      </c>
      <c r="G14" s="88">
        <f>COUNTIFS(Hoja1!$D$2:$D$115,$I14,Hoja1!$K$2:$K$115,1,Hoja1!$J$2:$J$115,1)</f>
        <v>3</v>
      </c>
      <c r="H14" s="88">
        <f>COUNTIFS(Hoja1!$D$2:$D$115,$I14,Hoja1!$K$2:$K$115,1,Hoja1!$J$2:$J$115,0)</f>
        <v>0</v>
      </c>
      <c r="I14" s="91">
        <v>6</v>
      </c>
      <c r="N14" s="81"/>
    </row>
    <row r="15" spans="1:18" ht="30" customHeight="1">
      <c r="A15" s="87" t="s">
        <v>341</v>
      </c>
      <c r="B15" s="88">
        <v>3</v>
      </c>
      <c r="C15" s="88">
        <f>SUMIFS(Hoja1!$K$2:$K$115,Hoja1!$D$2:$D$115,$I15)</f>
        <v>3</v>
      </c>
      <c r="D15" s="88">
        <f>COUNTIFS(Hoja1!$D$2:$D$115,$I15,Hoja1!$H$2:$H$115,"No aplica en el periodo")</f>
        <v>0</v>
      </c>
      <c r="E15" s="89">
        <f>IF(C15=0,"",SUMIFS(Hoja1!$J$2:$J$115,Hoja1!$D$2:$D$115,$I15)/C15)</f>
        <v>0</v>
      </c>
      <c r="F15" s="88" t="str">
        <f t="shared" si="0"/>
        <v>Pendiente</v>
      </c>
      <c r="G15" s="88">
        <f>COUNTIFS(Hoja1!$D$2:$D$115,$I15,Hoja1!$K$2:$K$115,1,Hoja1!$J$2:$J$115,1)</f>
        <v>0</v>
      </c>
      <c r="H15" s="88">
        <f>COUNTIFS(Hoja1!$D$2:$D$115,$I15,Hoja1!$K$2:$K$115,1,Hoja1!$J$2:$J$115,0)</f>
        <v>3</v>
      </c>
      <c r="I15" s="93">
        <v>7</v>
      </c>
      <c r="N15" s="81"/>
    </row>
    <row r="16" spans="1:18" ht="30" customHeight="1">
      <c r="A16" s="87" t="s">
        <v>357</v>
      </c>
      <c r="B16" s="90">
        <v>2</v>
      </c>
      <c r="C16" s="90">
        <f>SUMIFS(Hoja1!$K$2:$K$115,Hoja1!$D$2:$D$115,$I16)</f>
        <v>5</v>
      </c>
      <c r="D16" s="90">
        <f>COUNTIFS(Hoja1!$D$2:$D$115,$I16,Hoja1!$H$2:$H$115,"No aplica en el periodo")</f>
        <v>0</v>
      </c>
      <c r="E16" s="92">
        <f>IF(C16=0,"",SUMIFS(Hoja1!$J$2:$J$115,Hoja1!$D$2:$D$115,$I16)/C16)</f>
        <v>0</v>
      </c>
      <c r="F16" s="90" t="str">
        <f t="shared" si="0"/>
        <v>Pendiente</v>
      </c>
      <c r="G16" s="90">
        <f>COUNTIFS(Hoja1!$D$2:$D$115,$I16,Hoja1!$K$2:$K$115,1,Hoja1!$J$2:$J$115,1)</f>
        <v>0</v>
      </c>
      <c r="H16" s="90">
        <f>COUNTIFS(Hoja1!$D$2:$D$115,$I16,Hoja1!$K$2:$K$115,1,Hoja1!$J$2:$J$115,0)</f>
        <v>5</v>
      </c>
      <c r="I16" s="93">
        <v>8</v>
      </c>
      <c r="N16" s="81"/>
    </row>
    <row r="17" spans="1:14" ht="30" customHeight="1">
      <c r="A17" s="87" t="s">
        <v>375</v>
      </c>
      <c r="B17" s="90">
        <v>3</v>
      </c>
      <c r="C17" s="90">
        <f>SUMIFS(Hoja1!$K$2:$K$115,Hoja1!$D$2:$D$115,$I17)</f>
        <v>3</v>
      </c>
      <c r="D17" s="90">
        <f>COUNTIFS(Hoja1!$D$2:$D$115,$I17,Hoja1!$H$2:$H$115,"No aplica en el periodo")</f>
        <v>0</v>
      </c>
      <c r="E17" s="92">
        <f>IF(C17=0,"",SUMIFS(Hoja1!$J$2:$J$115,Hoja1!$D$2:$D$115,$I17)/C17)</f>
        <v>1</v>
      </c>
      <c r="F17" s="90" t="str">
        <f t="shared" si="0"/>
        <v>Cumplido</v>
      </c>
      <c r="G17" s="90">
        <f>COUNTIFS(Hoja1!$D$2:$D$115,$I17,Hoja1!$K$2:$K$115,1,Hoja1!$J$2:$J$115,1)</f>
        <v>3</v>
      </c>
      <c r="H17" s="90">
        <f>COUNTIFS(Hoja1!$D$2:$D$115,$I17,Hoja1!$K$2:$K$115,1,Hoja1!$J$2:$J$115,0)</f>
        <v>0</v>
      </c>
      <c r="I17" s="91">
        <v>9</v>
      </c>
      <c r="N17" s="81"/>
    </row>
    <row r="18" spans="1:14" ht="30" customHeight="1">
      <c r="A18" s="87" t="s">
        <v>856</v>
      </c>
      <c r="B18" s="88">
        <v>2</v>
      </c>
      <c r="C18" s="88">
        <f>SUMIFS(Hoja1!$K$2:$K$115,Hoja1!$D$2:$D$115,$I18)</f>
        <v>0</v>
      </c>
      <c r="D18" s="88">
        <f>COUNTIFS(Hoja1!$D$2:$D$115,$I18,Hoja1!$H$2:$H$115,"No aplica en el periodo")</f>
        <v>6</v>
      </c>
      <c r="E18" s="89" t="str">
        <f>IF(C18=0,"",SUMIFS(Hoja1!$J$2:$J$115,Hoja1!$D$2:$D$115,$I18)/C18)</f>
        <v/>
      </c>
      <c r="F18" s="88" t="str">
        <f t="shared" si="0"/>
        <v>Sin medición</v>
      </c>
      <c r="G18" s="88">
        <f>COUNTIFS(Hoja1!$D$2:$D$115,$I18,Hoja1!$K$2:$K$115,1,Hoja1!$J$2:$J$115,1)</f>
        <v>0</v>
      </c>
      <c r="H18" s="90">
        <f>COUNTIFS(Hoja1!$D$2:$D$115,$I18,Hoja1!$K$2:$K$115,1,Hoja1!$J$2:$J$115,0)</f>
        <v>0</v>
      </c>
      <c r="I18" s="91">
        <v>10</v>
      </c>
      <c r="N18" s="81"/>
    </row>
    <row r="19" spans="1:14" ht="30" customHeight="1">
      <c r="A19" s="87" t="s">
        <v>857</v>
      </c>
      <c r="B19" s="88">
        <v>3</v>
      </c>
      <c r="C19" s="88">
        <f>SUMIFS(Hoja1!$K$2:$K$115,Hoja1!$D$2:$D$115,$I19)</f>
        <v>10</v>
      </c>
      <c r="D19" s="88">
        <f>COUNTIFS(Hoja1!$D$2:$D$115,$I19,Hoja1!$H$2:$H$115,"No aplica en el periodo")</f>
        <v>1</v>
      </c>
      <c r="E19" s="89">
        <f>IF(C19=0,"",SUMIFS(Hoja1!$J$2:$J$115,Hoja1!$D$2:$D$115,$I19)/C19)</f>
        <v>0.95</v>
      </c>
      <c r="F19" s="88" t="str">
        <f t="shared" si="0"/>
        <v>En ejecución</v>
      </c>
      <c r="G19" s="88">
        <f>COUNTIFS(Hoja1!$D$2:$D$115,$I19,Hoja1!$K$2:$K$115,1,Hoja1!$J$2:$J$115,1)</f>
        <v>9</v>
      </c>
      <c r="H19" s="90">
        <f>COUNTIFS(Hoja1!$D$2:$D$115,$I19,Hoja1!$K$2:$K$115,1,Hoja1!$J$2:$J$115,0)</f>
        <v>0</v>
      </c>
      <c r="I19" s="91">
        <v>11</v>
      </c>
    </row>
    <row r="20" spans="1:14" ht="30" customHeight="1">
      <c r="A20" s="87" t="s">
        <v>858</v>
      </c>
      <c r="B20" s="88">
        <v>1</v>
      </c>
      <c r="C20" s="88">
        <f>SUMIFS(Hoja1!$K$2:$K$115,Hoja1!$D$2:$D$115,$I20)</f>
        <v>0</v>
      </c>
      <c r="D20" s="88">
        <f>COUNTIFS(Hoja1!$D$2:$D$115,$I20,Hoja1!$H$2:$H$115,"No aplica en el periodo")</f>
        <v>3</v>
      </c>
      <c r="E20" s="89" t="str">
        <f>IF(C20=0,"",SUMIFS(Hoja1!$J$2:$J$115,Hoja1!$D$2:$D$115,$I20)/C20)</f>
        <v/>
      </c>
      <c r="F20" s="88" t="str">
        <f t="shared" si="0"/>
        <v>Sin medición</v>
      </c>
      <c r="G20" s="88">
        <f>COUNTIFS(Hoja1!$D$2:$D$115,$I20,Hoja1!$K$2:$K$115,1,Hoja1!$J$2:$J$115,1)</f>
        <v>0</v>
      </c>
      <c r="H20" s="90">
        <f>COUNTIFS(Hoja1!$D$2:$D$115,$I20,Hoja1!$K$2:$K$115,1,Hoja1!$J$2:$J$115,0)</f>
        <v>0</v>
      </c>
      <c r="I20" s="91">
        <v>12</v>
      </c>
    </row>
    <row r="21" spans="1:14" ht="30" customHeight="1">
      <c r="A21" s="87" t="s">
        <v>859</v>
      </c>
      <c r="B21" s="88">
        <v>2</v>
      </c>
      <c r="C21" s="88">
        <f>SUMIFS(Hoja1!$K$2:$K$115,Hoja1!$D$2:$D$115,$I21)</f>
        <v>6</v>
      </c>
      <c r="D21" s="88">
        <f>COUNTIFS(Hoja1!$D$2:$D$115,$I21,Hoja1!$H$2:$H$115,"No aplica en el periodo")</f>
        <v>0</v>
      </c>
      <c r="E21" s="89">
        <f>IF(C21=0,"",SUMIFS(Hoja1!$J$2:$J$115,Hoja1!$D$2:$D$115,$I21)/C21)</f>
        <v>1</v>
      </c>
      <c r="F21" s="88" t="str">
        <f t="shared" si="0"/>
        <v>Cumplido</v>
      </c>
      <c r="G21" s="88">
        <f>COUNTIFS(Hoja1!$D$2:$D$115,$I21,Hoja1!$K$2:$K$115,1,Hoja1!$J$2:$J$115,1)</f>
        <v>6</v>
      </c>
      <c r="H21" s="90">
        <f>COUNTIFS(Hoja1!$D$2:$D$115,$I21,Hoja1!$K$2:$K$115,1,Hoja1!$J$2:$J$115,0)</f>
        <v>0</v>
      </c>
      <c r="I21" s="91">
        <v>13</v>
      </c>
    </row>
    <row r="22" spans="1:14" ht="30" customHeight="1">
      <c r="A22" s="87" t="s">
        <v>860</v>
      </c>
      <c r="B22" s="88">
        <v>4</v>
      </c>
      <c r="C22" s="88">
        <f>SUMIFS(Hoja1!$K$2:$K$115,Hoja1!$D$2:$D$115,$I22)</f>
        <v>12</v>
      </c>
      <c r="D22" s="88">
        <f>COUNTIFS(Hoja1!$D$2:$D$115,$I22,Hoja1!$H$2:$H$115,"No aplica en el periodo")</f>
        <v>0</v>
      </c>
      <c r="E22" s="89">
        <f>IF(C22=0,"",SUMIFS(Hoja1!$J$2:$J$115,Hoja1!$D$2:$D$115,$I22)/C22)</f>
        <v>1</v>
      </c>
      <c r="F22" s="88" t="str">
        <f t="shared" si="0"/>
        <v>Cumplido</v>
      </c>
      <c r="G22" s="88">
        <f>COUNTIFS(Hoja1!$D$2:$D$115,$I22,Hoja1!$K$2:$K$115,1,Hoja1!$J$2:$J$115,1)</f>
        <v>12</v>
      </c>
      <c r="H22" s="90">
        <f>COUNTIFS(Hoja1!$D$2:$D$115,$I22,Hoja1!$K$2:$K$115,1,Hoja1!$J$2:$J$115,0)</f>
        <v>0</v>
      </c>
      <c r="I22" s="91">
        <v>14</v>
      </c>
    </row>
    <row r="23" spans="1:14" ht="30" customHeight="1">
      <c r="A23" s="87" t="s">
        <v>861</v>
      </c>
      <c r="B23" s="90">
        <v>5</v>
      </c>
      <c r="C23" s="90">
        <f>SUMIFS(Hoja1!$K$2:$K$115,Hoja1!$D$2:$D$115,$I23)</f>
        <v>11</v>
      </c>
      <c r="D23" s="90">
        <f>COUNTIFS(Hoja1!$D$2:$D$115,$I23,Hoja1!$H$2:$H$115,"No aplica en el periodo")</f>
        <v>0</v>
      </c>
      <c r="E23" s="92">
        <f>IF(C23=0,"",SUMIFS(Hoja1!$J$2:$J$115,Hoja1!$D$2:$D$115,$I23)/C23)</f>
        <v>0.63636363636363635</v>
      </c>
      <c r="F23" s="90" t="str">
        <f t="shared" si="0"/>
        <v>En ejecución</v>
      </c>
      <c r="G23" s="90">
        <f>COUNTIFS(Hoja1!$D$2:$D$115,$I23,Hoja1!$K$2:$K$115,1,Hoja1!$J$2:$J$115,1)</f>
        <v>3</v>
      </c>
      <c r="H23" s="90">
        <f>COUNTIFS(Hoja1!$D$2:$D$115,$I23,Hoja1!$K$2:$K$115,1,Hoja1!$J$2:$J$115,0)</f>
        <v>0</v>
      </c>
      <c r="I23" s="91">
        <v>15</v>
      </c>
    </row>
    <row r="24" spans="1:14" ht="30" customHeight="1">
      <c r="A24" s="87" t="s">
        <v>862</v>
      </c>
      <c r="B24" s="90">
        <v>2</v>
      </c>
      <c r="C24" s="90">
        <f>SUMIFS(Hoja1!$K$2:$K$115,Hoja1!$D$2:$D$115,$I24)</f>
        <v>4</v>
      </c>
      <c r="D24" s="90">
        <f>COUNTIFS(Hoja1!$D$2:$D$115,$I24,Hoja1!$H$2:$H$115,"No aplica en el periodo")</f>
        <v>0</v>
      </c>
      <c r="E24" s="92">
        <f>IF(C24=0,"",SUMIFS(Hoja1!$J$2:$J$115,Hoja1!$D$2:$D$115,$I24)/C24)</f>
        <v>1</v>
      </c>
      <c r="F24" s="90" t="str">
        <f t="shared" si="0"/>
        <v>Cumplido</v>
      </c>
      <c r="G24" s="90">
        <f>COUNTIFS(Hoja1!$D$2:$D$115,$I24,Hoja1!$K$2:$K$115,1,Hoja1!$J$2:$J$115,1)</f>
        <v>4</v>
      </c>
      <c r="H24" s="90">
        <f>COUNTIFS(Hoja1!$D$2:$D$115,$I24,Hoja1!$K$2:$K$115,1,Hoja1!$J$2:$J$115,0)</f>
        <v>0</v>
      </c>
      <c r="I24" s="91">
        <v>16</v>
      </c>
    </row>
    <row r="26" spans="1:14">
      <c r="A26" s="238" t="s">
        <v>863</v>
      </c>
      <c r="B26" s="238"/>
      <c r="C26" s="238"/>
      <c r="D26" s="238"/>
      <c r="E26" s="238"/>
      <c r="F26" s="238"/>
      <c r="G26" s="238"/>
      <c r="H26" s="238"/>
    </row>
    <row r="27" spans="1:14">
      <c r="A27" s="238"/>
      <c r="B27" s="238"/>
      <c r="C27" s="238"/>
      <c r="D27" s="238"/>
      <c r="E27" s="238"/>
      <c r="F27" s="238"/>
      <c r="G27" s="238"/>
      <c r="H27" s="238"/>
    </row>
    <row r="55" spans="13:20">
      <c r="M55" s="80" t="s">
        <v>16</v>
      </c>
      <c r="N55" s="80" t="s">
        <v>864</v>
      </c>
      <c r="P55" s="80" t="s">
        <v>37</v>
      </c>
      <c r="Q55" s="80" t="s">
        <v>865</v>
      </c>
      <c r="S55" s="80" t="s">
        <v>16</v>
      </c>
      <c r="T55" s="80" t="s">
        <v>866</v>
      </c>
    </row>
    <row r="56" spans="13:20">
      <c r="M56" s="80" t="str">
        <f t="shared" ref="M56:M71" si="1">A9</f>
        <v>1. Direccionamiento Estratégico y Planeación</v>
      </c>
      <c r="N56" s="81">
        <f t="shared" ref="N56:N71" si="2">E9</f>
        <v>1</v>
      </c>
      <c r="P56" s="80" t="s">
        <v>867</v>
      </c>
      <c r="Q56" s="80">
        <f>E5</f>
        <v>7</v>
      </c>
      <c r="S56" s="80" t="str">
        <f t="shared" ref="S56:S71" si="3">A9</f>
        <v>1. Direccionamiento Estratégico y Planeación</v>
      </c>
      <c r="T56" s="80">
        <f t="shared" ref="T56:T71" si="4">H9</f>
        <v>0</v>
      </c>
    </row>
    <row r="57" spans="13:20">
      <c r="M57" s="80" t="str">
        <f t="shared" si="1"/>
        <v>2. Gestión de Comunicaciones</v>
      </c>
      <c r="N57" s="81">
        <f t="shared" si="2"/>
        <v>1</v>
      </c>
      <c r="P57" s="80" t="s">
        <v>695</v>
      </c>
      <c r="Q57" s="80">
        <f>F5</f>
        <v>5</v>
      </c>
      <c r="S57" s="80" t="str">
        <f t="shared" si="3"/>
        <v>2. Gestión de Comunicaciones</v>
      </c>
      <c r="T57" s="80">
        <f t="shared" si="4"/>
        <v>0</v>
      </c>
    </row>
    <row r="58" spans="13:20">
      <c r="M58" s="80" t="str">
        <f t="shared" si="1"/>
        <v>3. Gestión Integral</v>
      </c>
      <c r="N58" s="81">
        <f t="shared" si="2"/>
        <v>1</v>
      </c>
      <c r="P58" s="80" t="s">
        <v>689</v>
      </c>
      <c r="Q58" s="80">
        <f>G5</f>
        <v>2</v>
      </c>
      <c r="S58" s="80" t="str">
        <f t="shared" si="3"/>
        <v>3. Gestión Integral</v>
      </c>
      <c r="T58" s="80">
        <f t="shared" si="4"/>
        <v>0</v>
      </c>
    </row>
    <row r="59" spans="13:20">
      <c r="M59" s="80" t="str">
        <f t="shared" si="1"/>
        <v>4. Atención al Ciudadano</v>
      </c>
      <c r="N59" s="81">
        <f t="shared" si="2"/>
        <v>0.52083333333333337</v>
      </c>
      <c r="P59" s="80" t="s">
        <v>868</v>
      </c>
      <c r="Q59" s="80">
        <f>H5</f>
        <v>2</v>
      </c>
      <c r="S59" s="80" t="str">
        <f t="shared" si="3"/>
        <v>4. Atención al Ciudadano</v>
      </c>
      <c r="T59" s="80">
        <f t="shared" si="4"/>
        <v>5</v>
      </c>
    </row>
    <row r="60" spans="13:20">
      <c r="M60" s="80" t="str">
        <f t="shared" si="1"/>
        <v>5. Gestión de Bibliotecas Públicas de Bucaramanga</v>
      </c>
      <c r="N60" s="81">
        <f t="shared" si="2"/>
        <v>0.2</v>
      </c>
      <c r="S60" s="80" t="str">
        <f t="shared" si="3"/>
        <v>5. Gestión de Bibliotecas Públicas de Bucaramanga</v>
      </c>
      <c r="T60" s="80">
        <f t="shared" si="4"/>
        <v>8</v>
      </c>
    </row>
    <row r="61" spans="13:20">
      <c r="M61" s="80" t="str">
        <f t="shared" si="1"/>
        <v>6.  Preservación del Patrimonio</v>
      </c>
      <c r="N61" s="81">
        <f t="shared" si="2"/>
        <v>0.875</v>
      </c>
      <c r="S61" s="80" t="str">
        <f t="shared" si="3"/>
        <v>6.  Preservación del Patrimonio</v>
      </c>
      <c r="T61" s="80">
        <f t="shared" si="4"/>
        <v>0</v>
      </c>
    </row>
    <row r="62" spans="13:20">
      <c r="M62" s="80" t="str">
        <f t="shared" si="1"/>
        <v>7. Formación en Artes y Oficios</v>
      </c>
      <c r="N62" s="81">
        <f t="shared" si="2"/>
        <v>0</v>
      </c>
      <c r="S62" s="80" t="str">
        <f t="shared" si="3"/>
        <v>7. Formación en Artes y Oficios</v>
      </c>
      <c r="T62" s="80">
        <f t="shared" si="4"/>
        <v>3</v>
      </c>
    </row>
    <row r="63" spans="13:20">
      <c r="M63" s="80" t="str">
        <f t="shared" si="1"/>
        <v>8. Fomento Convocatorias</v>
      </c>
      <c r="N63" s="81">
        <f t="shared" si="2"/>
        <v>0</v>
      </c>
      <c r="S63" s="80" t="str">
        <f t="shared" si="3"/>
        <v>8. Fomento Convocatorias</v>
      </c>
      <c r="T63" s="80">
        <f t="shared" si="4"/>
        <v>5</v>
      </c>
    </row>
    <row r="64" spans="13:20">
      <c r="M64" s="80" t="str">
        <f t="shared" si="1"/>
        <v>9. Gestión de Turismo</v>
      </c>
      <c r="N64" s="81">
        <f t="shared" si="2"/>
        <v>1</v>
      </c>
      <c r="S64" s="80" t="str">
        <f t="shared" si="3"/>
        <v>9. Gestión de Turismo</v>
      </c>
      <c r="T64" s="80">
        <f t="shared" si="4"/>
        <v>0</v>
      </c>
    </row>
    <row r="65" spans="13:20">
      <c r="M65" s="80" t="str">
        <f t="shared" si="1"/>
        <v>10.  Gestión Financiera</v>
      </c>
      <c r="N65" s="81" t="str">
        <f t="shared" si="2"/>
        <v/>
      </c>
      <c r="S65" s="80" t="str">
        <f t="shared" si="3"/>
        <v>10.  Gestión Financiera</v>
      </c>
      <c r="T65" s="80">
        <f t="shared" si="4"/>
        <v>0</v>
      </c>
    </row>
    <row r="66" spans="13:20">
      <c r="M66" s="80" t="str">
        <f t="shared" si="1"/>
        <v>11. Gestión del Talento Humano</v>
      </c>
      <c r="N66" s="81">
        <f t="shared" si="2"/>
        <v>0.95</v>
      </c>
      <c r="S66" s="80" t="str">
        <f t="shared" si="3"/>
        <v>11. Gestión del Talento Humano</v>
      </c>
      <c r="T66" s="80">
        <f t="shared" si="4"/>
        <v>0</v>
      </c>
    </row>
    <row r="67" spans="13:20">
      <c r="M67" s="80" t="str">
        <f t="shared" si="1"/>
        <v>12. Gestión de Bienes y Recursos Físicos</v>
      </c>
      <c r="N67" s="81" t="str">
        <f t="shared" si="2"/>
        <v/>
      </c>
      <c r="S67" s="80" t="str">
        <f t="shared" si="3"/>
        <v>12. Gestión de Bienes y Recursos Físicos</v>
      </c>
      <c r="T67" s="80">
        <f t="shared" si="4"/>
        <v>0</v>
      </c>
    </row>
    <row r="68" spans="13:20">
      <c r="M68" s="80" t="str">
        <f t="shared" si="1"/>
        <v>13. Gestión Documental</v>
      </c>
      <c r="N68" s="81">
        <f t="shared" si="2"/>
        <v>1</v>
      </c>
      <c r="S68" s="80" t="str">
        <f t="shared" si="3"/>
        <v>13. Gestión Documental</v>
      </c>
      <c r="T68" s="80">
        <f t="shared" si="4"/>
        <v>0</v>
      </c>
    </row>
    <row r="69" spans="13:20">
      <c r="M69" s="80" t="str">
        <f t="shared" si="1"/>
        <v>14.  Gestión Tecnológica</v>
      </c>
      <c r="N69" s="81">
        <f t="shared" si="2"/>
        <v>1</v>
      </c>
      <c r="S69" s="80" t="str">
        <f t="shared" si="3"/>
        <v>14.  Gestión Tecnológica</v>
      </c>
      <c r="T69" s="80">
        <f t="shared" si="4"/>
        <v>0</v>
      </c>
    </row>
    <row r="70" spans="13:20">
      <c r="M70" s="80" t="str">
        <f t="shared" si="1"/>
        <v>15.  Gestión Jurídica</v>
      </c>
      <c r="N70" s="81">
        <f t="shared" si="2"/>
        <v>0.63636363636363635</v>
      </c>
      <c r="S70" s="80" t="str">
        <f t="shared" si="3"/>
        <v>15.  Gestión Jurídica</v>
      </c>
      <c r="T70" s="80">
        <f t="shared" si="4"/>
        <v>0</v>
      </c>
    </row>
    <row r="71" spans="13:20">
      <c r="M71" s="80" t="str">
        <f t="shared" si="1"/>
        <v>16. Gestión de Control y Evaluación</v>
      </c>
      <c r="N71" s="81">
        <f t="shared" si="2"/>
        <v>1</v>
      </c>
      <c r="S71" s="80" t="str">
        <f t="shared" si="3"/>
        <v>16. Gestión de Control y Evaluación</v>
      </c>
      <c r="T71" s="80">
        <f t="shared" si="4"/>
        <v>0</v>
      </c>
    </row>
  </sheetData>
  <mergeCells count="3">
    <mergeCell ref="A1:H1"/>
    <mergeCell ref="A2:H2"/>
    <mergeCell ref="A26:H27"/>
  </mergeCells>
  <conditionalFormatting sqref="A4:H5">
    <cfRule type="colorScale" priority="1">
      <colorScale>
        <cfvo type="min"/>
        <cfvo type="percentile" val="50"/>
        <cfvo type="max"/>
        <color rgb="FFF4CCCC"/>
        <color rgb="FFFFF2CC"/>
        <color rgb="FFD9EAD3"/>
      </colorScale>
    </cfRule>
  </conditionalFormatting>
  <conditionalFormatting sqref="B9:E10">
    <cfRule type="colorScale" priority="2">
      <colorScale>
        <cfvo type="min"/>
        <cfvo type="percentile" val="50"/>
        <cfvo type="max"/>
        <color rgb="FFF4CCCC"/>
        <color rgb="FFFFF2CC"/>
        <color rgb="FFD9EAD3"/>
      </colorScale>
    </cfRule>
  </conditionalFormatting>
  <conditionalFormatting sqref="F9:G24">
    <cfRule type="expression" dxfId="19" priority="13">
      <formula>F9="Cumplido"</formula>
    </cfRule>
    <cfRule type="expression" dxfId="18" priority="14">
      <formula>F9="En ejecución"</formula>
    </cfRule>
    <cfRule type="expression" dxfId="17" priority="15">
      <formula>F9="Pendiente"</formula>
    </cfRule>
    <cfRule type="expression" dxfId="16" priority="16">
      <formula>F9="Sin medición"</formula>
    </cfRule>
  </conditionalFormatting>
  <conditionalFormatting sqref="F19:G22">
    <cfRule type="expression" dxfId="15" priority="5">
      <formula>$G19="Cumplido"</formula>
    </cfRule>
    <cfRule type="expression" dxfId="14" priority="6">
      <formula>$G19="En ejecución"</formula>
    </cfRule>
    <cfRule type="expression" dxfId="13" priority="7">
      <formula>$G19="Pendiente"</formula>
    </cfRule>
    <cfRule type="expression" dxfId="12" priority="8">
      <formula>$G19="Sin medición"</formula>
    </cfRule>
  </conditionalFormatting>
  <conditionalFormatting sqref="J9:J11">
    <cfRule type="colorScale" priority="3">
      <colorScale>
        <cfvo type="min"/>
        <cfvo type="percentile" val="50"/>
        <cfvo type="max"/>
        <color rgb="FFF4CCCC"/>
        <color rgb="FFFFF2CC"/>
        <color rgb="FFD9EAD3"/>
      </colorScale>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9"/>
  <sheetViews>
    <sheetView showGridLines="0" workbookViewId="0">
      <selection activeCell="B15" sqref="B15:B16"/>
    </sheetView>
  </sheetViews>
  <sheetFormatPr baseColWidth="10" defaultColWidth="9" defaultRowHeight="14"/>
  <cols>
    <col min="1" max="1" width="14.1640625" customWidth="1"/>
    <col min="2" max="2" width="32" style="73" customWidth="1"/>
    <col min="3" max="3" width="12" style="73" customWidth="1"/>
    <col min="4" max="4" width="44" customWidth="1"/>
    <col min="5" max="5" width="18" style="73" customWidth="1"/>
    <col min="6" max="6" width="17" style="73" customWidth="1"/>
    <col min="8" max="8" width="22" customWidth="1"/>
    <col min="9" max="9" width="12" customWidth="1"/>
  </cols>
  <sheetData>
    <row r="1" spans="1:6" ht="18">
      <c r="A1" s="243" t="s">
        <v>869</v>
      </c>
      <c r="B1" s="243"/>
      <c r="C1" s="243"/>
      <c r="D1" s="243"/>
      <c r="E1" s="243"/>
      <c r="F1" s="243"/>
    </row>
    <row r="2" spans="1:6" ht="15">
      <c r="A2" s="244" t="s">
        <v>870</v>
      </c>
      <c r="B2" s="244"/>
      <c r="C2" s="244"/>
      <c r="D2" s="244"/>
      <c r="E2" s="244"/>
      <c r="F2" s="244"/>
    </row>
    <row r="3" spans="1:6">
      <c r="A3" s="62"/>
      <c r="B3" s="62"/>
      <c r="C3" s="62"/>
      <c r="D3" s="62"/>
      <c r="E3" s="62"/>
      <c r="F3" s="62"/>
    </row>
    <row r="4" spans="1:6" ht="30" customHeight="1">
      <c r="A4" s="64" t="s">
        <v>17</v>
      </c>
      <c r="B4" s="64" t="s">
        <v>16</v>
      </c>
      <c r="C4" s="64" t="s">
        <v>871</v>
      </c>
      <c r="D4" s="65" t="s">
        <v>872</v>
      </c>
      <c r="E4" s="65" t="s">
        <v>847</v>
      </c>
      <c r="F4" s="64" t="s">
        <v>848</v>
      </c>
    </row>
    <row r="5" spans="1:6" ht="30" customHeight="1">
      <c r="A5" s="51" t="s">
        <v>58</v>
      </c>
      <c r="B5" s="52" t="s">
        <v>851</v>
      </c>
      <c r="C5" s="52">
        <v>1</v>
      </c>
      <c r="D5" s="60" t="s">
        <v>71</v>
      </c>
      <c r="E5" s="56">
        <f>IF(SUMIFS(Hoja1!$K$2:$K$115,Hoja1!$E$2:$E$115,A5)=0,"",SUMIFS(Hoja1!$J$2:$J$115,Hoja1!$E$2:$E$115,A5)/SUMIFS(Hoja1!$K$2:$K$115,Hoja1!$E$2:$E$115,A5))</f>
        <v>1</v>
      </c>
      <c r="F5" s="52" t="str">
        <f>IF(SUMIFS(Hoja1!$K$2:$K$115,Hoja1!$E$2:$E$115,A5)=0,"Sin medición",IF(E5&gt;=1,"Cumplido",IF(E5&gt;0,"En ejecución","Pendiente")))</f>
        <v>Cumplido</v>
      </c>
    </row>
    <row r="6" spans="1:6" ht="30" customHeight="1">
      <c r="A6" s="51" t="s">
        <v>73</v>
      </c>
      <c r="B6" s="52" t="s">
        <v>851</v>
      </c>
      <c r="C6" s="52">
        <v>1</v>
      </c>
      <c r="D6" s="51" t="s">
        <v>81</v>
      </c>
      <c r="E6" s="56">
        <f>IF(SUMIFS(Hoja1!$K$2:$K$115,Hoja1!$E$2:$E$115,A6)=0,"",SUMIFS(Hoja1!$J$2:$J$115,Hoja1!$E$2:$E$115,A6)/SUMIFS(Hoja1!$K$2:$K$115,Hoja1!$E$2:$E$115,A6))</f>
        <v>1</v>
      </c>
      <c r="F6" s="52" t="str">
        <f>IF(SUMIFS(Hoja1!$K$2:$K$115,Hoja1!$E$2:$E$115,A6)=0,"Sin medición",IF(E6&gt;=1,"Cumplido",IF(E6&gt;0,"En ejecución","Pendiente")))</f>
        <v>Cumplido</v>
      </c>
    </row>
    <row r="7" spans="1:6" ht="30" customHeight="1">
      <c r="A7" s="51" t="s">
        <v>82</v>
      </c>
      <c r="B7" s="52" t="s">
        <v>851</v>
      </c>
      <c r="C7" s="52">
        <v>2</v>
      </c>
      <c r="D7" s="51" t="s">
        <v>91</v>
      </c>
      <c r="E7" s="56">
        <f>IF(SUMIFS(Hoja1!$K$2:$K$115,Hoja1!$E$2:$E$115,A7)=0,"",SUMIFS(Hoja1!$J$2:$J$115,Hoja1!$E$2:$E$115,A7)/SUMIFS(Hoja1!$K$2:$K$115,Hoja1!$E$2:$E$115,A7))</f>
        <v>1</v>
      </c>
      <c r="F7" s="52" t="str">
        <f>IF(SUMIFS(Hoja1!$K$2:$K$115,Hoja1!$E$2:$E$115,A7)=0,"Sin medición",IF(E7&gt;=1,"Cumplido",IF(E7&gt;0,"En ejecución","Pendiente")))</f>
        <v>Cumplido</v>
      </c>
    </row>
    <row r="8" spans="1:6" ht="30" customHeight="1">
      <c r="A8" s="66" t="s">
        <v>97</v>
      </c>
      <c r="B8" s="72" t="s">
        <v>851</v>
      </c>
      <c r="C8" s="53">
        <v>1</v>
      </c>
      <c r="D8" s="67" t="s">
        <v>103</v>
      </c>
      <c r="E8" s="75">
        <f>IF(SUMIFS(Hoja1!$K$2:$K$115,Hoja1!$E$2:$E$115,A8)=0,"",SUMIFS(Hoja1!$J$2:$J$115,Hoja1!$E$2:$E$115,A8)/SUMIFS(Hoja1!$K$2:$K$115,Hoja1!$E$2:$E$115,A8))</f>
        <v>1</v>
      </c>
      <c r="F8" s="68" t="str">
        <f>IF(SUMIFS(Hoja1!$K$2:$K$115,Hoja1!$E$2:$E$115,A8)=0,"Sin medición",IF(E8&gt;=1,"Cumplido",IF(E8&gt;0,"En ejecución","Pendiente")))</f>
        <v>Cumplido</v>
      </c>
    </row>
    <row r="9" spans="1:6" ht="30" customHeight="1">
      <c r="A9" s="66" t="s">
        <v>104</v>
      </c>
      <c r="B9" s="72" t="s">
        <v>105</v>
      </c>
      <c r="C9" s="53">
        <v>5</v>
      </c>
      <c r="D9" s="67" t="s">
        <v>113</v>
      </c>
      <c r="E9" s="75">
        <f>IF(SUMIFS(Hoja1!$K$2:$K$115,Hoja1!$E$2:$E$115,A9)=0,"",SUMIFS(Hoja1!$J$2:$J$115,Hoja1!$E$2:$E$115,A9)/SUMIFS(Hoja1!$K$2:$K$115,Hoja1!$E$2:$E$115,A9))</f>
        <v>1</v>
      </c>
      <c r="F9" s="68" t="str">
        <f>IF(SUMIFS(Hoja1!$K$2:$K$115,Hoja1!$E$2:$E$115,A9)=0,"Sin medición",IF(E9&gt;=1,"Cumplido",IF(E9&gt;0,"En ejecución","Pendiente")))</f>
        <v>Cumplido</v>
      </c>
    </row>
    <row r="10" spans="1:6" ht="30" customHeight="1">
      <c r="A10" s="66" t="s">
        <v>135</v>
      </c>
      <c r="B10" s="72" t="s">
        <v>105</v>
      </c>
      <c r="C10" s="53">
        <v>4</v>
      </c>
      <c r="D10" s="67" t="s">
        <v>142</v>
      </c>
      <c r="E10" s="75">
        <f>IF(SUMIFS(Hoja1!$K$2:$K$115,Hoja1!$E$2:$E$115,A10)=0,"",SUMIFS(Hoja1!$J$2:$J$115,Hoja1!$E$2:$E$115,A10)/SUMIFS(Hoja1!$K$2:$K$115,Hoja1!$E$2:$E$115,A10))</f>
        <v>1</v>
      </c>
      <c r="F10" s="68" t="str">
        <f>IF(SUMIFS(Hoja1!$K$2:$K$115,Hoja1!$E$2:$E$115,A10)=0,"Sin medición",IF(E10&gt;=1,"Cumplido",IF(E10&gt;0,"En ejecución","Pendiente")))</f>
        <v>Cumplido</v>
      </c>
    </row>
    <row r="11" spans="1:6" ht="30" customHeight="1">
      <c r="A11" s="66" t="s">
        <v>158</v>
      </c>
      <c r="B11" s="72" t="s">
        <v>853</v>
      </c>
      <c r="C11" s="53">
        <v>5</v>
      </c>
      <c r="D11" s="67" t="s">
        <v>168</v>
      </c>
      <c r="E11" s="75">
        <f>IF(SUMIFS(Hoja1!$K$2:$K$115,Hoja1!$E$2:$E$115,A11)=0,"",SUMIFS(Hoja1!$J$2:$J$115,Hoja1!$E$2:$E$115,A11)/SUMIFS(Hoja1!$K$2:$K$115,Hoja1!$E$2:$E$115,A11))</f>
        <v>1</v>
      </c>
      <c r="F11" s="68" t="str">
        <f>IF(SUMIFS(Hoja1!$K$2:$K$115,Hoja1!$E$2:$E$115,A11)=0,"Sin medición",IF(E11&gt;=1,"Cumplido",IF(E11&gt;0,"En ejecución","Pendiente")))</f>
        <v>Cumplido</v>
      </c>
    </row>
    <row r="12" spans="1:6" ht="30" customHeight="1">
      <c r="A12" s="66" t="s">
        <v>188</v>
      </c>
      <c r="B12" s="72" t="s">
        <v>853</v>
      </c>
      <c r="C12" s="53">
        <v>4</v>
      </c>
      <c r="D12" s="67" t="s">
        <v>194</v>
      </c>
      <c r="E12" s="75">
        <f>IF(SUMIFS(Hoja1!$K$2:$K$115,Hoja1!$E$2:$E$115,A12)=0,"",SUMIFS(Hoja1!$J$2:$J$115,Hoja1!$E$2:$E$115,A12)/SUMIFS(Hoja1!$K$2:$K$115,Hoja1!$E$2:$E$115,A12))</f>
        <v>1</v>
      </c>
      <c r="F12" s="68" t="str">
        <f>IF(SUMIFS(Hoja1!$K$2:$K$115,Hoja1!$E$2:$E$115,A12)=0,"Sin medición",IF(E12&gt;=1,"Cumplido",IF(E12&gt;0,"En ejecución","Pendiente")))</f>
        <v>Cumplido</v>
      </c>
    </row>
    <row r="13" spans="1:6" ht="30" customHeight="1">
      <c r="A13" s="66" t="s">
        <v>207</v>
      </c>
      <c r="B13" s="72" t="s">
        <v>854</v>
      </c>
      <c r="C13" s="53">
        <v>6</v>
      </c>
      <c r="D13" s="67" t="s">
        <v>218</v>
      </c>
      <c r="E13" s="75">
        <f>IF(SUMIFS(Hoja1!$K$2:$K$115,Hoja1!$E$2:$E$115,A13)=0,"",SUMIFS(Hoja1!$J$2:$J$115,Hoja1!$E$2:$E$115,A13)/SUMIFS(Hoja1!$K$2:$K$115,Hoja1!$E$2:$E$115,A13))</f>
        <v>0.5</v>
      </c>
      <c r="F13" s="68" t="str">
        <f>IF(SUMIFS(Hoja1!$K$2:$K$115,Hoja1!$E$2:$E$115,A13)=0,"Sin medición",IF(E13&gt;=1,"Cumplido",IF(E13&gt;0,"En ejecución","Pendiente")))</f>
        <v>En ejecución</v>
      </c>
    </row>
    <row r="14" spans="1:6" ht="30" customHeight="1">
      <c r="A14" s="66" t="s">
        <v>247</v>
      </c>
      <c r="B14" s="72" t="s">
        <v>854</v>
      </c>
      <c r="C14" s="53">
        <v>6</v>
      </c>
      <c r="D14" s="67" t="s">
        <v>253</v>
      </c>
      <c r="E14" s="75">
        <f>IF(SUMIFS(Hoja1!$K$2:$K$115,Hoja1!$E$2:$E$115,A14)=0,"",SUMIFS(Hoja1!$J$2:$J$115,Hoja1!$E$2:$E$115,A14)/SUMIFS(Hoja1!$K$2:$K$115,Hoja1!$E$2:$E$115,A14))</f>
        <v>0.54166666666666663</v>
      </c>
      <c r="F14" s="68" t="str">
        <f>IF(SUMIFS(Hoja1!$K$2:$K$115,Hoja1!$E$2:$E$115,A14)=0,"Sin medición",IF(E14&gt;=1,"Cumplido",IF(E14&gt;0,"En ejecución","Pendiente")))</f>
        <v>En ejecución</v>
      </c>
    </row>
    <row r="15" spans="1:6" ht="30" customHeight="1">
      <c r="A15" s="66" t="s">
        <v>276</v>
      </c>
      <c r="B15" s="72" t="s">
        <v>277</v>
      </c>
      <c r="C15" s="53">
        <v>3</v>
      </c>
      <c r="D15" s="67" t="s">
        <v>283</v>
      </c>
      <c r="E15" s="75">
        <f>IF(SUMIFS(Hoja1!$K$2:$K$115,Hoja1!$E$2:$E$115,A15)=0,"",SUMIFS(Hoja1!$J$2:$J$115,Hoja1!$E$2:$E$115,A15)/SUMIFS(Hoja1!$K$2:$K$115,Hoja1!$E$2:$E$115,A15))</f>
        <v>0</v>
      </c>
      <c r="F15" s="68" t="str">
        <f>IF(SUMIFS(Hoja1!$K$2:$K$115,Hoja1!$E$2:$E$115,A15)=0,"Sin medición",IF(E15&gt;=1,"Cumplido",IF(E15&gt;0,"En ejecución","Pendiente")))</f>
        <v>Pendiente</v>
      </c>
    </row>
    <row r="16" spans="1:6" ht="30" customHeight="1">
      <c r="A16" s="66" t="s">
        <v>288</v>
      </c>
      <c r="B16" s="72" t="s">
        <v>277</v>
      </c>
      <c r="C16" s="53">
        <v>5</v>
      </c>
      <c r="D16" s="67" t="s">
        <v>293</v>
      </c>
      <c r="E16" s="75">
        <f>IF(SUMIFS(Hoja1!$K$2:$K$115,Hoja1!$E$2:$E$115,A16)=0,"",SUMIFS(Hoja1!$J$2:$J$115,Hoja1!$E$2:$E$115,A16)/SUMIFS(Hoja1!$K$2:$K$115,Hoja1!$E$2:$E$115,A16))</f>
        <v>0</v>
      </c>
      <c r="F16" s="68" t="str">
        <f>IF(SUMIFS(Hoja1!$K$2:$K$115,Hoja1!$E$2:$E$115,A16)=0,"Sin medición",IF(E16&gt;=1,"Cumplido",IF(E16&gt;0,"En ejecución","Pendiente")))</f>
        <v>Pendiente</v>
      </c>
    </row>
    <row r="17" spans="1:6" ht="30" customHeight="1">
      <c r="A17" s="66" t="s">
        <v>302</v>
      </c>
      <c r="B17" s="72" t="s">
        <v>277</v>
      </c>
      <c r="C17" s="53">
        <v>2</v>
      </c>
      <c r="D17" s="67" t="s">
        <v>310</v>
      </c>
      <c r="E17" s="75">
        <f>IF(SUMIFS(Hoja1!$K$2:$K$115,Hoja1!$E$2:$E$115,A17)=0,"",SUMIFS(Hoja1!$J$2:$J$115,Hoja1!$E$2:$E$115,A17)/SUMIFS(Hoja1!$K$2:$K$115,Hoja1!$E$2:$E$115,A17))</f>
        <v>1</v>
      </c>
      <c r="F17" s="68" t="str">
        <f>IF(SUMIFS(Hoja1!$K$2:$K$115,Hoja1!$E$2:$E$115,A17)=0,"Sin medición",IF(E17&gt;=1,"Cumplido",IF(E17&gt;0,"En ejecución","Pendiente")))</f>
        <v>Cumplido</v>
      </c>
    </row>
    <row r="18" spans="1:6" ht="30" customHeight="1">
      <c r="A18" s="66" t="s">
        <v>315</v>
      </c>
      <c r="B18" s="72" t="s">
        <v>855</v>
      </c>
      <c r="C18" s="53">
        <v>2</v>
      </c>
      <c r="D18" s="67" t="s">
        <v>873</v>
      </c>
      <c r="E18" s="75">
        <f>IF(SUMIFS(Hoja1!$K$2:$K$115,Hoja1!$E$2:$E$115,A18)=0,"",SUMIFS(Hoja1!$J$2:$J$115,Hoja1!$E$2:$E$115,A18)/SUMIFS(Hoja1!$K$2:$K$115,Hoja1!$E$2:$E$115,A18))</f>
        <v>0.5</v>
      </c>
      <c r="F18" s="68" t="str">
        <f>IF(SUMIFS(Hoja1!$K$2:$K$115,Hoja1!$E$2:$E$115,A18)=0,"Sin medición",IF(E18&gt;=1,"Cumplido",IF(E18&gt;0,"En ejecución","Pendiente")))</f>
        <v>En ejecución</v>
      </c>
    </row>
    <row r="19" spans="1:6" ht="30" customHeight="1">
      <c r="A19" s="66" t="s">
        <v>326</v>
      </c>
      <c r="B19" s="72" t="s">
        <v>855</v>
      </c>
      <c r="C19" s="53">
        <v>3</v>
      </c>
      <c r="D19" s="67" t="s">
        <v>874</v>
      </c>
      <c r="E19" s="75">
        <f>IF(SUMIFS(Hoja1!$K$2:$K$115,Hoja1!$E$2:$E$115,A19)=0,"",SUMIFS(Hoja1!$J$2:$J$115,Hoja1!$E$2:$E$115,A19)/SUMIFS(Hoja1!$K$2:$K$115,Hoja1!$E$2:$E$115,A19))</f>
        <v>1</v>
      </c>
      <c r="F19" s="68" t="str">
        <f>IF(SUMIFS(Hoja1!$K$2:$K$115,Hoja1!$E$2:$E$115,A19)=0,"Sin medición",IF(E19&gt;=1,"Cumplido",IF(E19&gt;0,"En ejecución","Pendiente")))</f>
        <v>Cumplido</v>
      </c>
    </row>
    <row r="20" spans="1:6" ht="30" customHeight="1">
      <c r="A20" s="66" t="s">
        <v>340</v>
      </c>
      <c r="B20" s="72" t="s">
        <v>341</v>
      </c>
      <c r="C20" s="53">
        <v>1</v>
      </c>
      <c r="D20" s="67" t="s">
        <v>345</v>
      </c>
      <c r="E20" s="75">
        <f>IF(SUMIFS(Hoja1!$K$2:$K$115,Hoja1!$E$2:$E$115,A20)=0,"",SUMIFS(Hoja1!$J$2:$J$115,Hoja1!$E$2:$E$115,A20)/SUMIFS(Hoja1!$K$2:$K$115,Hoja1!$E$2:$E$115,A20))</f>
        <v>0</v>
      </c>
      <c r="F20" s="68" t="str">
        <f>IF(SUMIFS(Hoja1!$K$2:$K$115,Hoja1!$E$2:$E$115,A20)=0,"Sin medición",IF(E20&gt;=1,"Cumplido",IF(E20&gt;0,"En ejecución","Pendiente")))</f>
        <v>Pendiente</v>
      </c>
    </row>
    <row r="21" spans="1:6" ht="30" customHeight="1">
      <c r="A21" s="66" t="s">
        <v>346</v>
      </c>
      <c r="B21" s="72" t="s">
        <v>341</v>
      </c>
      <c r="C21" s="53">
        <v>1</v>
      </c>
      <c r="D21" s="67" t="s">
        <v>350</v>
      </c>
      <c r="E21" s="75">
        <f>IF(SUMIFS(Hoja1!$K$2:$K$115,Hoja1!$E$2:$E$115,A21)=0,"",SUMIFS(Hoja1!$J$2:$J$115,Hoja1!$E$2:$E$115,A21)/SUMIFS(Hoja1!$K$2:$K$115,Hoja1!$E$2:$E$115,A21))</f>
        <v>0</v>
      </c>
      <c r="F21" s="68" t="str">
        <f>IF(SUMIFS(Hoja1!$K$2:$K$115,Hoja1!$E$2:$E$115,A21)=0,"Sin medición",IF(E21&gt;=1,"Cumplido",IF(E21&gt;0,"En ejecución","Pendiente")))</f>
        <v>Pendiente</v>
      </c>
    </row>
    <row r="22" spans="1:6" ht="30" customHeight="1">
      <c r="A22" s="66" t="s">
        <v>351</v>
      </c>
      <c r="B22" s="72" t="s">
        <v>341</v>
      </c>
      <c r="C22" s="53">
        <v>1</v>
      </c>
      <c r="D22" s="67" t="s">
        <v>355</v>
      </c>
      <c r="E22" s="75">
        <f>IF(SUMIFS(Hoja1!$K$2:$K$115,Hoja1!$E$2:$E$115,A22)=0,"",SUMIFS(Hoja1!$J$2:$J$115,Hoja1!$E$2:$E$115,A22)/SUMIFS(Hoja1!$K$2:$K$115,Hoja1!$E$2:$E$115,A22))</f>
        <v>0</v>
      </c>
      <c r="F22" s="68" t="str">
        <f>IF(SUMIFS(Hoja1!$K$2:$K$115,Hoja1!$E$2:$E$115,A22)=0,"Sin medición",IF(E22&gt;=1,"Cumplido",IF(E22&gt;0,"En ejecución","Pendiente")))</f>
        <v>Pendiente</v>
      </c>
    </row>
    <row r="23" spans="1:6" ht="30" customHeight="1">
      <c r="A23" s="66" t="s">
        <v>356</v>
      </c>
      <c r="B23" s="72" t="s">
        <v>357</v>
      </c>
      <c r="C23" s="53">
        <v>2</v>
      </c>
      <c r="D23" s="67" t="s">
        <v>362</v>
      </c>
      <c r="E23" s="75">
        <f>IF(SUMIFS(Hoja1!$K$2:$K$115,Hoja1!$E$2:$E$115,A23)=0,"",SUMIFS(Hoja1!$J$2:$J$115,Hoja1!$E$2:$E$115,A23)/SUMIFS(Hoja1!$K$2:$K$115,Hoja1!$E$2:$E$115,A23))</f>
        <v>0</v>
      </c>
      <c r="F23" s="68" t="str">
        <f>IF(SUMIFS(Hoja1!$K$2:$K$115,Hoja1!$E$2:$E$115,A23)=0,"Sin medición",IF(E23&gt;=1,"Cumplido",IF(E23&gt;0,"En ejecución","Pendiente")))</f>
        <v>Pendiente</v>
      </c>
    </row>
    <row r="24" spans="1:6" ht="30" customHeight="1">
      <c r="A24" s="66" t="s">
        <v>365</v>
      </c>
      <c r="B24" s="72" t="s">
        <v>357</v>
      </c>
      <c r="C24" s="53">
        <v>3</v>
      </c>
      <c r="D24" s="67" t="s">
        <v>369</v>
      </c>
      <c r="E24" s="75">
        <f>IF(SUMIFS(Hoja1!$K$2:$K$115,Hoja1!$E$2:$E$115,A24)=0,"",SUMIFS(Hoja1!$J$2:$J$115,Hoja1!$E$2:$E$115,A24)/SUMIFS(Hoja1!$K$2:$K$115,Hoja1!$E$2:$E$115,A24))</f>
        <v>0</v>
      </c>
      <c r="F24" s="68" t="str">
        <f>IF(SUMIFS(Hoja1!$K$2:$K$115,Hoja1!$E$2:$E$115,A24)=0,"Sin medición",IF(E24&gt;=1,"Cumplido",IF(E24&gt;0,"En ejecución","Pendiente")))</f>
        <v>Pendiente</v>
      </c>
    </row>
    <row r="25" spans="1:6" ht="30" customHeight="1">
      <c r="A25" s="66" t="s">
        <v>374</v>
      </c>
      <c r="B25" s="72" t="s">
        <v>375</v>
      </c>
      <c r="C25" s="53">
        <v>1</v>
      </c>
      <c r="D25" s="67" t="s">
        <v>381</v>
      </c>
      <c r="E25" s="75">
        <f>IF(SUMIFS(Hoja1!$K$2:$K$115,Hoja1!$E$2:$E$115,A25)=0,"",SUMIFS(Hoja1!$J$2:$J$115,Hoja1!$E$2:$E$115,A25)/SUMIFS(Hoja1!$K$2:$K$115,Hoja1!$E$2:$E$115,A25))</f>
        <v>1</v>
      </c>
      <c r="F25" s="68" t="str">
        <f>IF(SUMIFS(Hoja1!$K$2:$K$115,Hoja1!$E$2:$E$115,A25)=0,"Sin medición",IF(E25&gt;=1,"Cumplido",IF(E25&gt;0,"En ejecución","Pendiente")))</f>
        <v>Cumplido</v>
      </c>
    </row>
    <row r="26" spans="1:6" ht="30" customHeight="1">
      <c r="A26" s="66" t="s">
        <v>382</v>
      </c>
      <c r="B26" s="72" t="s">
        <v>375</v>
      </c>
      <c r="C26" s="53">
        <v>1</v>
      </c>
      <c r="D26" s="67" t="s">
        <v>388</v>
      </c>
      <c r="E26" s="75">
        <f>IF(SUMIFS(Hoja1!$K$2:$K$115,Hoja1!$E$2:$E$115,A26)=0,"",SUMIFS(Hoja1!$J$2:$J$115,Hoja1!$E$2:$E$115,A26)/SUMIFS(Hoja1!$K$2:$K$115,Hoja1!$E$2:$E$115,A26))</f>
        <v>1</v>
      </c>
      <c r="F26" s="68" t="str">
        <f>IF(SUMIFS(Hoja1!$K$2:$K$115,Hoja1!$E$2:$E$115,A26)=0,"Sin medición",IF(E26&gt;=1,"Cumplido",IF(E26&gt;0,"En ejecución","Pendiente")))</f>
        <v>Cumplido</v>
      </c>
    </row>
    <row r="27" spans="1:6" ht="30" customHeight="1">
      <c r="A27" s="66" t="s">
        <v>389</v>
      </c>
      <c r="B27" s="72" t="s">
        <v>375</v>
      </c>
      <c r="C27" s="53">
        <v>1</v>
      </c>
      <c r="D27" s="67" t="s">
        <v>395</v>
      </c>
      <c r="E27" s="75">
        <f>IF(SUMIFS(Hoja1!$K$2:$K$115,Hoja1!$E$2:$E$115,A27)=0,"",SUMIFS(Hoja1!$J$2:$J$115,Hoja1!$E$2:$E$115,A27)/SUMIFS(Hoja1!$K$2:$K$115,Hoja1!$E$2:$E$115,A27))</f>
        <v>1</v>
      </c>
      <c r="F27" s="68" t="str">
        <f>IF(SUMIFS(Hoja1!$K$2:$K$115,Hoja1!$E$2:$E$115,A27)=0,"Sin medición",IF(E27&gt;=1,"Cumplido",IF(E27&gt;0,"En ejecución","Pendiente")))</f>
        <v>Cumplido</v>
      </c>
    </row>
    <row r="28" spans="1:6" ht="30" customHeight="1">
      <c r="A28" s="66" t="s">
        <v>396</v>
      </c>
      <c r="B28" s="72" t="s">
        <v>856</v>
      </c>
      <c r="C28" s="53">
        <v>3</v>
      </c>
      <c r="D28" s="67" t="s">
        <v>405</v>
      </c>
      <c r="E28" s="75" t="str">
        <f>IF(SUMIFS(Hoja1!$K$2:$K$115,Hoja1!$E$2:$E$115,A28)=0,"",SUMIFS(Hoja1!$J$2:$J$115,Hoja1!$E$2:$E$115,A28)/SUMIFS(Hoja1!$K$2:$K$115,Hoja1!$E$2:$E$115,A28))</f>
        <v/>
      </c>
      <c r="F28" s="68" t="str">
        <f>IF(SUMIFS(Hoja1!$K$2:$K$115,Hoja1!$E$2:$E$115,A28)=0,"Sin medición",IF(E28&gt;=1,"Cumplido",IF(E28&gt;0,"En ejecución","Pendiente")))</f>
        <v>Sin medición</v>
      </c>
    </row>
    <row r="29" spans="1:6" ht="30" customHeight="1">
      <c r="A29" s="66" t="s">
        <v>410</v>
      </c>
      <c r="B29" s="72" t="s">
        <v>856</v>
      </c>
      <c r="C29" s="53">
        <v>3</v>
      </c>
      <c r="D29" s="67" t="s">
        <v>415</v>
      </c>
      <c r="E29" s="75" t="str">
        <f>IF(SUMIFS(Hoja1!$K$2:$K$115,Hoja1!$E$2:$E$115,A29)=0,"",SUMIFS(Hoja1!$J$2:$J$115,Hoja1!$E$2:$E$115,A29)/SUMIFS(Hoja1!$K$2:$K$115,Hoja1!$E$2:$E$115,A29))</f>
        <v/>
      </c>
      <c r="F29" s="68" t="str">
        <f>IF(SUMIFS(Hoja1!$K$2:$K$115,Hoja1!$E$2:$E$115,A29)=0,"Sin medición",IF(E29&gt;=1,"Cumplido",IF(E29&gt;0,"En ejecución","Pendiente")))</f>
        <v>Sin medición</v>
      </c>
    </row>
    <row r="30" spans="1:6" ht="30" customHeight="1">
      <c r="A30" s="66" t="s">
        <v>421</v>
      </c>
      <c r="B30" s="72" t="s">
        <v>857</v>
      </c>
      <c r="C30" s="53">
        <v>5</v>
      </c>
      <c r="D30" s="67" t="s">
        <v>430</v>
      </c>
      <c r="E30" s="75">
        <f>IF(SUMIFS(Hoja1!$K$2:$K$115,Hoja1!$E$2:$E$115,A30)=0,"",SUMIFS(Hoja1!$J$2:$J$115,Hoja1!$E$2:$E$115,A30)/SUMIFS(Hoja1!$K$2:$K$115,Hoja1!$E$2:$E$115,A30))</f>
        <v>0.9</v>
      </c>
      <c r="F30" s="68" t="str">
        <f>IF(SUMIFS(Hoja1!$K$2:$K$115,Hoja1!$E$2:$E$115,A30)=0,"Sin medición",IF(E30&gt;=1,"Cumplido",IF(E30&gt;0,"En ejecución","Pendiente")))</f>
        <v>En ejecución</v>
      </c>
    </row>
    <row r="31" spans="1:6" ht="30" customHeight="1">
      <c r="A31" s="66" t="s">
        <v>443</v>
      </c>
      <c r="B31" s="72" t="s">
        <v>857</v>
      </c>
      <c r="C31" s="53">
        <v>3</v>
      </c>
      <c r="D31" s="67" t="s">
        <v>449</v>
      </c>
      <c r="E31" s="75">
        <f>IF(SUMIFS(Hoja1!$K$2:$K$115,Hoja1!$E$2:$E$115,A31)=0,"",SUMIFS(Hoja1!$J$2:$J$115,Hoja1!$E$2:$E$115,A31)/SUMIFS(Hoja1!$K$2:$K$115,Hoja1!$E$2:$E$115,A31))</f>
        <v>1</v>
      </c>
      <c r="F31" s="68" t="str">
        <f>IF(SUMIFS(Hoja1!$K$2:$K$115,Hoja1!$E$2:$E$115,A31)=0,"Sin medición",IF(E31&gt;=1,"Cumplido",IF(E31&gt;0,"En ejecución","Pendiente")))</f>
        <v>Cumplido</v>
      </c>
    </row>
    <row r="32" spans="1:6" ht="30" customHeight="1">
      <c r="A32" s="66" t="s">
        <v>459</v>
      </c>
      <c r="B32" s="72" t="s">
        <v>857</v>
      </c>
      <c r="C32" s="53">
        <v>3</v>
      </c>
      <c r="D32" s="67" t="s">
        <v>465</v>
      </c>
      <c r="E32" s="75">
        <f>IF(SUMIFS(Hoja1!$K$2:$K$115,Hoja1!$E$2:$E$115,A32)=0,"",SUMIFS(Hoja1!$J$2:$J$115,Hoja1!$E$2:$E$115,A32)/SUMIFS(Hoja1!$K$2:$K$115,Hoja1!$E$2:$E$115,A32))</f>
        <v>1</v>
      </c>
      <c r="F32" s="68" t="str">
        <f>IF(SUMIFS(Hoja1!$K$2:$K$115,Hoja1!$E$2:$E$115,A32)=0,"Sin medición",IF(E32&gt;=1,"Cumplido",IF(E32&gt;0,"En ejecución","Pendiente")))</f>
        <v>Cumplido</v>
      </c>
    </row>
    <row r="33" spans="1:6" ht="30" customHeight="1">
      <c r="A33" s="66" t="s">
        <v>474</v>
      </c>
      <c r="B33" s="72" t="s">
        <v>858</v>
      </c>
      <c r="C33" s="53">
        <v>3</v>
      </c>
      <c r="D33" s="67" t="s">
        <v>482</v>
      </c>
      <c r="E33" s="75" t="str">
        <f>IF(SUMIFS(Hoja1!$K$2:$K$115,Hoja1!$E$2:$E$115,A33)=0,"",SUMIFS(Hoja1!$J$2:$J$115,Hoja1!$E$2:$E$115,A33)/SUMIFS(Hoja1!$K$2:$K$115,Hoja1!$E$2:$E$115,A33))</f>
        <v/>
      </c>
      <c r="F33" s="68" t="str">
        <f>IF(SUMIFS(Hoja1!$K$2:$K$115,Hoja1!$E$2:$E$115,A33)=0,"Sin medición",IF(E33&gt;=1,"Cumplido",IF(E33&gt;0,"En ejecución","Pendiente")))</f>
        <v>Sin medición</v>
      </c>
    </row>
    <row r="34" spans="1:6" ht="30" customHeight="1">
      <c r="A34" s="66" t="s">
        <v>487</v>
      </c>
      <c r="B34" s="72" t="s">
        <v>859</v>
      </c>
      <c r="C34" s="53">
        <v>3</v>
      </c>
      <c r="D34" s="67" t="s">
        <v>496</v>
      </c>
      <c r="E34" s="75">
        <f>IF(SUMIFS(Hoja1!$K$2:$K$115,Hoja1!$E$2:$E$115,A34)=0,"",SUMIFS(Hoja1!$J$2:$J$115,Hoja1!$E$2:$E$115,A34)/SUMIFS(Hoja1!$K$2:$K$115,Hoja1!$E$2:$E$115,A34))</f>
        <v>1</v>
      </c>
      <c r="F34" s="68" t="str">
        <f>IF(SUMIFS(Hoja1!$K$2:$K$115,Hoja1!$E$2:$E$115,A34)=0,"Sin medición",IF(E34&gt;=1,"Cumplido",IF(E34&gt;0,"En ejecución","Pendiente")))</f>
        <v>Cumplido</v>
      </c>
    </row>
    <row r="35" spans="1:6" ht="30" customHeight="1">
      <c r="A35" s="66" t="s">
        <v>505</v>
      </c>
      <c r="B35" s="72" t="s">
        <v>859</v>
      </c>
      <c r="C35" s="53">
        <v>3</v>
      </c>
      <c r="D35" s="67" t="s">
        <v>511</v>
      </c>
      <c r="E35" s="75">
        <f>IF(SUMIFS(Hoja1!$K$2:$K$115,Hoja1!$E$2:$E$115,A35)=0,"",SUMIFS(Hoja1!$J$2:$J$115,Hoja1!$E$2:$E$115,A35)/SUMIFS(Hoja1!$K$2:$K$115,Hoja1!$E$2:$E$115,A35))</f>
        <v>1</v>
      </c>
      <c r="F35" s="68" t="str">
        <f>IF(SUMIFS(Hoja1!$K$2:$K$115,Hoja1!$E$2:$E$115,A35)=0,"Sin medición",IF(E35&gt;=1,"Cumplido",IF(E35&gt;0,"En ejecución","Pendiente")))</f>
        <v>Cumplido</v>
      </c>
    </row>
    <row r="36" spans="1:6" ht="30" customHeight="1">
      <c r="A36" s="66" t="s">
        <v>520</v>
      </c>
      <c r="B36" s="72" t="s">
        <v>860</v>
      </c>
      <c r="C36" s="53">
        <v>3</v>
      </c>
      <c r="D36" s="67" t="s">
        <v>529</v>
      </c>
      <c r="E36" s="75">
        <f>IF(SUMIFS(Hoja1!$K$2:$K$115,Hoja1!$E$2:$E$115,A36)=0,"",SUMIFS(Hoja1!$J$2:$J$115,Hoja1!$E$2:$E$115,A36)/SUMIFS(Hoja1!$K$2:$K$115,Hoja1!$E$2:$E$115,A36))</f>
        <v>1</v>
      </c>
      <c r="F36" s="68" t="str">
        <f>IF(SUMIFS(Hoja1!$K$2:$K$115,Hoja1!$E$2:$E$115,A36)=0,"Sin medición",IF(E36&gt;=1,"Cumplido",IF(E36&gt;0,"En ejecución","Pendiente")))</f>
        <v>Cumplido</v>
      </c>
    </row>
    <row r="37" spans="1:6" ht="30" customHeight="1">
      <c r="A37" s="66" t="s">
        <v>538</v>
      </c>
      <c r="B37" s="72" t="s">
        <v>860</v>
      </c>
      <c r="C37" s="53">
        <v>3</v>
      </c>
      <c r="D37" s="67" t="s">
        <v>544</v>
      </c>
      <c r="E37" s="75">
        <f>IF(SUMIFS(Hoja1!$K$2:$K$115,Hoja1!$E$2:$E$115,A37)=0,"",SUMIFS(Hoja1!$J$2:$J$115,Hoja1!$E$2:$E$115,A37)/SUMIFS(Hoja1!$K$2:$K$115,Hoja1!$E$2:$E$115,A37))</f>
        <v>1</v>
      </c>
      <c r="F37" s="68" t="str">
        <f>IF(SUMIFS(Hoja1!$K$2:$K$115,Hoja1!$E$2:$E$115,A37)=0,"Sin medición",IF(E37&gt;=1,"Cumplido",IF(E37&gt;0,"En ejecución","Pendiente")))</f>
        <v>Cumplido</v>
      </c>
    </row>
    <row r="38" spans="1:6" ht="30" customHeight="1">
      <c r="A38" s="66" t="s">
        <v>552</v>
      </c>
      <c r="B38" s="72" t="s">
        <v>860</v>
      </c>
      <c r="C38" s="53">
        <v>3</v>
      </c>
      <c r="D38" s="67" t="s">
        <v>558</v>
      </c>
      <c r="E38" s="75">
        <f>IF(SUMIFS(Hoja1!$K$2:$K$115,Hoja1!$E$2:$E$115,A38)=0,"",SUMIFS(Hoja1!$J$2:$J$115,Hoja1!$E$2:$E$115,A38)/SUMIFS(Hoja1!$K$2:$K$115,Hoja1!$E$2:$E$115,A38))</f>
        <v>1</v>
      </c>
      <c r="F38" s="68" t="str">
        <f>IF(SUMIFS(Hoja1!$K$2:$K$115,Hoja1!$E$2:$E$115,A38)=0,"Sin medición",IF(E38&gt;=1,"Cumplido",IF(E38&gt;0,"En ejecución","Pendiente")))</f>
        <v>Cumplido</v>
      </c>
    </row>
    <row r="39" spans="1:6" ht="30" customHeight="1">
      <c r="A39" s="66" t="s">
        <v>567</v>
      </c>
      <c r="B39" s="72" t="s">
        <v>860</v>
      </c>
      <c r="C39" s="53">
        <v>3</v>
      </c>
      <c r="D39" s="67" t="s">
        <v>573</v>
      </c>
      <c r="E39" s="75">
        <f>IF(SUMIFS(Hoja1!$K$2:$K$115,Hoja1!$E$2:$E$115,A39)=0,"",SUMIFS(Hoja1!$J$2:$J$115,Hoja1!$E$2:$E$115,A39)/SUMIFS(Hoja1!$K$2:$K$115,Hoja1!$E$2:$E$115,A39))</f>
        <v>1</v>
      </c>
      <c r="F39" s="68" t="str">
        <f>IF(SUMIFS(Hoja1!$K$2:$K$115,Hoja1!$E$2:$E$115,A39)=0,"Sin medición",IF(E39&gt;=1,"Cumplido",IF(E39&gt;0,"En ejecución","Pendiente")))</f>
        <v>Cumplido</v>
      </c>
    </row>
    <row r="40" spans="1:6" ht="30" customHeight="1">
      <c r="A40" s="66" t="s">
        <v>581</v>
      </c>
      <c r="B40" s="72" t="s">
        <v>861</v>
      </c>
      <c r="C40" s="53">
        <v>3</v>
      </c>
      <c r="D40" s="67" t="s">
        <v>590</v>
      </c>
      <c r="E40" s="75">
        <f>IF(SUMIFS(Hoja1!$K$2:$K$115,Hoja1!$E$2:$E$115,A40)=0,"",SUMIFS(Hoja1!$J$2:$J$115,Hoja1!$E$2:$E$115,A40)/SUMIFS(Hoja1!$K$2:$K$115,Hoja1!$E$2:$E$115,A40))</f>
        <v>0.83333333333333337</v>
      </c>
      <c r="F40" s="68" t="str">
        <f>IF(SUMIFS(Hoja1!$K$2:$K$115,Hoja1!$E$2:$E$115,A40)=0,"Sin medición",IF(E40&gt;=1,"Cumplido",IF(E40&gt;0,"En ejecución","Pendiente")))</f>
        <v>En ejecución</v>
      </c>
    </row>
    <row r="41" spans="1:6" ht="30" customHeight="1">
      <c r="A41" s="66" t="s">
        <v>599</v>
      </c>
      <c r="B41" s="72" t="s">
        <v>861</v>
      </c>
      <c r="C41" s="53">
        <v>3</v>
      </c>
      <c r="D41" s="67" t="s">
        <v>604</v>
      </c>
      <c r="E41" s="75">
        <f>IF(SUMIFS(Hoja1!$K$2:$K$115,Hoja1!$E$2:$E$115,A41)=0,"",SUMIFS(Hoja1!$J$2:$J$115,Hoja1!$E$2:$E$115,A41)/SUMIFS(Hoja1!$K$2:$K$115,Hoja1!$E$2:$E$115,A41))</f>
        <v>0.5</v>
      </c>
      <c r="F41" s="68" t="str">
        <f>IF(SUMIFS(Hoja1!$K$2:$K$115,Hoja1!$E$2:$E$115,A41)=0,"Sin medición",IF(E41&gt;=1,"Cumplido",IF(E41&gt;0,"En ejecución","Pendiente")))</f>
        <v>En ejecución</v>
      </c>
    </row>
    <row r="42" spans="1:6" ht="30" customHeight="1">
      <c r="A42" s="66" t="s">
        <v>611</v>
      </c>
      <c r="B42" s="72" t="s">
        <v>861</v>
      </c>
      <c r="C42" s="53">
        <v>1</v>
      </c>
      <c r="D42" s="67" t="s">
        <v>616</v>
      </c>
      <c r="E42" s="75">
        <f>IF(SUMIFS(Hoja1!$K$2:$K$115,Hoja1!$E$2:$E$115,A42)=0,"",SUMIFS(Hoja1!$J$2:$J$115,Hoja1!$E$2:$E$115,A42)/SUMIFS(Hoja1!$K$2:$K$115,Hoja1!$E$2:$E$115,A42))</f>
        <v>0.5</v>
      </c>
      <c r="F42" s="68" t="str">
        <f>IF(SUMIFS(Hoja1!$K$2:$K$115,Hoja1!$E$2:$E$115,A42)=0,"Sin medición",IF(E42&gt;=1,"Cumplido",IF(E42&gt;0,"En ejecución","Pendiente")))</f>
        <v>En ejecución</v>
      </c>
    </row>
    <row r="43" spans="1:6" ht="30" customHeight="1">
      <c r="A43" s="66" t="s">
        <v>617</v>
      </c>
      <c r="B43" s="72" t="s">
        <v>861</v>
      </c>
      <c r="C43" s="53">
        <v>2</v>
      </c>
      <c r="D43" s="67" t="s">
        <v>622</v>
      </c>
      <c r="E43" s="75">
        <f>IF(SUMIFS(Hoja1!$K$2:$K$115,Hoja1!$E$2:$E$115,A43)=0,"",SUMIFS(Hoja1!$J$2:$J$115,Hoja1!$E$2:$E$115,A43)/SUMIFS(Hoja1!$K$2:$K$115,Hoja1!$E$2:$E$115,A43))</f>
        <v>0.5</v>
      </c>
      <c r="F43" s="68" t="str">
        <f>IF(SUMIFS(Hoja1!$K$2:$K$115,Hoja1!$E$2:$E$115,A43)=0,"Sin medición",IF(E43&gt;=1,"Cumplido",IF(E43&gt;0,"En ejecución","Pendiente")))</f>
        <v>En ejecución</v>
      </c>
    </row>
    <row r="44" spans="1:6" ht="30" customHeight="1">
      <c r="A44" s="66" t="s">
        <v>626</v>
      </c>
      <c r="B44" s="72" t="s">
        <v>861</v>
      </c>
      <c r="C44" s="53">
        <v>2</v>
      </c>
      <c r="D44" s="67" t="s">
        <v>631</v>
      </c>
      <c r="E44" s="75">
        <f>IF(SUMIFS(Hoja1!$K$2:$K$115,Hoja1!$E$2:$E$115,A44)=0,"",SUMIFS(Hoja1!$J$2:$J$115,Hoja1!$E$2:$E$115,A44)/SUMIFS(Hoja1!$K$2:$K$115,Hoja1!$E$2:$E$115,A44))</f>
        <v>0.75</v>
      </c>
      <c r="F44" s="68" t="str">
        <f>IF(SUMIFS(Hoja1!$K$2:$K$115,Hoja1!$E$2:$E$115,A44)=0,"Sin medición",IF(E44&gt;=1,"Cumplido",IF(E44&gt;0,"En ejecución","Pendiente")))</f>
        <v>En ejecución</v>
      </c>
    </row>
    <row r="45" spans="1:6" ht="30" customHeight="1">
      <c r="A45" s="66" t="s">
        <v>635</v>
      </c>
      <c r="B45" s="72" t="s">
        <v>862</v>
      </c>
      <c r="C45" s="53">
        <v>2</v>
      </c>
      <c r="D45" s="67" t="s">
        <v>875</v>
      </c>
      <c r="E45" s="75">
        <f>IF(SUMIFS(Hoja1!$K$2:$K$115,Hoja1!$E$2:$E$115,A45)=0,"",SUMIFS(Hoja1!$J$2:$J$115,Hoja1!$E$2:$E$115,A45)/SUMIFS(Hoja1!$K$2:$K$115,Hoja1!$E$2:$E$115,A45))</f>
        <v>1</v>
      </c>
      <c r="F45" s="68" t="str">
        <f>IF(SUMIFS(Hoja1!$K$2:$K$115,Hoja1!$E$2:$E$115,A45)=0,"Sin medición",IF(E45&gt;=1,"Cumplido",IF(E45&gt;0,"En ejecución","Pendiente")))</f>
        <v>Cumplido</v>
      </c>
    </row>
    <row r="46" spans="1:6" ht="30" customHeight="1">
      <c r="A46" s="66" t="s">
        <v>650</v>
      </c>
      <c r="B46" s="72" t="s">
        <v>862</v>
      </c>
      <c r="C46" s="53">
        <v>2</v>
      </c>
      <c r="D46" s="67" t="s">
        <v>876</v>
      </c>
      <c r="E46" s="75">
        <f>IF(SUMIFS(Hoja1!$K$2:$K$115,Hoja1!$E$2:$E$115,A46)=0,"",SUMIFS(Hoja1!$J$2:$J$115,Hoja1!$E$2:$E$115,A46)/SUMIFS(Hoja1!$K$2:$K$115,Hoja1!$E$2:$E$115,A46))</f>
        <v>1</v>
      </c>
      <c r="F46" s="68" t="str">
        <f>IF(SUMIFS(Hoja1!$K$2:$K$115,Hoja1!$E$2:$E$115,A46)=0,"Sin medición",IF(E46&gt;=1,"Cumplido",IF(E46&gt;0,"En ejecución","Pendiente")))</f>
        <v>Cumplido</v>
      </c>
    </row>
    <row r="48" spans="1:6" ht="15" customHeight="1">
      <c r="A48" s="248" t="s">
        <v>877</v>
      </c>
      <c r="B48" s="248"/>
      <c r="C48" s="248"/>
      <c r="D48" s="248"/>
      <c r="E48" s="248"/>
      <c r="F48" s="248"/>
    </row>
    <row r="49" spans="1:6" ht="15" customHeight="1">
      <c r="A49" s="249"/>
      <c r="B49" s="249"/>
      <c r="C49" s="249"/>
      <c r="D49" s="249"/>
      <c r="E49" s="249"/>
      <c r="F49" s="249"/>
    </row>
    <row r="50" spans="1:6" ht="14.25" customHeight="1">
      <c r="A50" s="245" t="s">
        <v>878</v>
      </c>
      <c r="B50" s="246"/>
      <c r="C50" s="246"/>
      <c r="D50" s="246"/>
      <c r="E50" s="246"/>
      <c r="F50" s="247"/>
    </row>
    <row r="51" spans="1:6" ht="14.25" customHeight="1">
      <c r="A51" s="239" t="s">
        <v>879</v>
      </c>
      <c r="B51" s="240"/>
      <c r="C51" s="240"/>
      <c r="D51" s="240"/>
      <c r="E51" s="240"/>
      <c r="F51" s="241"/>
    </row>
    <row r="52" spans="1:6" ht="14.25" customHeight="1">
      <c r="A52" s="239" t="s">
        <v>880</v>
      </c>
      <c r="B52" s="240"/>
      <c r="C52" s="240"/>
      <c r="D52" s="240"/>
      <c r="E52" s="240"/>
      <c r="F52" s="241"/>
    </row>
    <row r="53" spans="1:6" ht="14.25" customHeight="1">
      <c r="A53" s="239" t="s">
        <v>881</v>
      </c>
      <c r="B53" s="240"/>
      <c r="C53" s="240"/>
      <c r="D53" s="240"/>
      <c r="E53" s="240"/>
      <c r="F53" s="241"/>
    </row>
    <row r="54" spans="1:6" ht="14.25" customHeight="1">
      <c r="A54" s="239" t="s">
        <v>882</v>
      </c>
      <c r="B54" s="240"/>
      <c r="C54" s="240"/>
      <c r="D54" s="240"/>
      <c r="E54" s="240"/>
      <c r="F54" s="241"/>
    </row>
    <row r="55" spans="1:6" ht="14.25" customHeight="1">
      <c r="A55" s="239" t="s">
        <v>883</v>
      </c>
      <c r="B55" s="240"/>
      <c r="C55" s="240"/>
      <c r="D55" s="240"/>
      <c r="E55" s="240"/>
      <c r="F55" s="241"/>
    </row>
    <row r="56" spans="1:6">
      <c r="A56" s="69"/>
      <c r="B56" s="74"/>
      <c r="C56" s="74"/>
      <c r="D56" s="70"/>
      <c r="E56" s="74"/>
      <c r="F56" s="76"/>
    </row>
    <row r="57" spans="1:6" ht="21.75" customHeight="1">
      <c r="A57" s="242" t="s">
        <v>884</v>
      </c>
      <c r="B57" s="242"/>
      <c r="C57" s="242"/>
      <c r="D57" s="242"/>
      <c r="E57" s="242"/>
      <c r="F57" s="242"/>
    </row>
    <row r="58" spans="1:6" ht="15">
      <c r="A58" s="71" t="s">
        <v>16</v>
      </c>
      <c r="B58" s="71" t="s">
        <v>17</v>
      </c>
      <c r="C58" s="71" t="s">
        <v>885</v>
      </c>
      <c r="D58" s="71" t="s">
        <v>886</v>
      </c>
      <c r="E58" s="71" t="s">
        <v>887</v>
      </c>
      <c r="F58" s="71" t="s">
        <v>37</v>
      </c>
    </row>
    <row r="59" spans="1:6" ht="30">
      <c r="A59" s="51" t="s">
        <v>854</v>
      </c>
      <c r="B59" s="52" t="s">
        <v>207</v>
      </c>
      <c r="C59" s="52" t="s">
        <v>126</v>
      </c>
      <c r="D59" s="51" t="s">
        <v>888</v>
      </c>
      <c r="E59" s="52" t="s">
        <v>235</v>
      </c>
      <c r="F59" s="52" t="s">
        <v>689</v>
      </c>
    </row>
    <row r="60" spans="1:6" ht="45">
      <c r="A60" s="51" t="s">
        <v>854</v>
      </c>
      <c r="B60" s="52" t="s">
        <v>207</v>
      </c>
      <c r="C60" s="52" t="s">
        <v>130</v>
      </c>
      <c r="D60" s="51" t="s">
        <v>889</v>
      </c>
      <c r="E60" s="52" t="s">
        <v>235</v>
      </c>
      <c r="F60" s="52" t="s">
        <v>689</v>
      </c>
    </row>
    <row r="61" spans="1:6" ht="45">
      <c r="A61" s="51" t="s">
        <v>854</v>
      </c>
      <c r="B61" s="52" t="s">
        <v>207</v>
      </c>
      <c r="C61" s="52" t="s">
        <v>242</v>
      </c>
      <c r="D61" s="51" t="s">
        <v>243</v>
      </c>
      <c r="E61" s="52" t="s">
        <v>235</v>
      </c>
      <c r="F61" s="52" t="s">
        <v>689</v>
      </c>
    </row>
    <row r="62" spans="1:6" ht="45">
      <c r="A62" s="51" t="s">
        <v>854</v>
      </c>
      <c r="B62" s="52" t="s">
        <v>247</v>
      </c>
      <c r="C62" s="52" t="s">
        <v>130</v>
      </c>
      <c r="D62" s="51" t="s">
        <v>890</v>
      </c>
      <c r="E62" s="52" t="s">
        <v>235</v>
      </c>
      <c r="F62" s="52" t="s">
        <v>689</v>
      </c>
    </row>
    <row r="63" spans="1:6" ht="45">
      <c r="A63" s="51" t="s">
        <v>854</v>
      </c>
      <c r="B63" s="52" t="s">
        <v>247</v>
      </c>
      <c r="C63" s="52" t="s">
        <v>242</v>
      </c>
      <c r="D63" s="51" t="s">
        <v>272</v>
      </c>
      <c r="E63" s="52" t="s">
        <v>235</v>
      </c>
      <c r="F63" s="52" t="s">
        <v>689</v>
      </c>
    </row>
    <row r="64" spans="1:6" ht="60">
      <c r="A64" s="51" t="s">
        <v>277</v>
      </c>
      <c r="B64" s="52" t="s">
        <v>276</v>
      </c>
      <c r="C64" s="52" t="s">
        <v>61</v>
      </c>
      <c r="D64" s="51" t="s">
        <v>279</v>
      </c>
      <c r="E64" s="52" t="s">
        <v>891</v>
      </c>
      <c r="F64" s="52" t="s">
        <v>689</v>
      </c>
    </row>
    <row r="65" spans="1:6" ht="60">
      <c r="A65" s="51" t="s">
        <v>277</v>
      </c>
      <c r="B65" s="52" t="s">
        <v>276</v>
      </c>
      <c r="C65" s="52" t="s">
        <v>92</v>
      </c>
      <c r="D65" s="51" t="s">
        <v>284</v>
      </c>
      <c r="E65" s="52" t="s">
        <v>891</v>
      </c>
      <c r="F65" s="52" t="s">
        <v>689</v>
      </c>
    </row>
    <row r="66" spans="1:6" ht="60">
      <c r="A66" s="51" t="s">
        <v>277</v>
      </c>
      <c r="B66" s="52" t="s">
        <v>276</v>
      </c>
      <c r="C66" s="52" t="s">
        <v>119</v>
      </c>
      <c r="D66" s="51" t="s">
        <v>286</v>
      </c>
      <c r="E66" s="52" t="s">
        <v>891</v>
      </c>
      <c r="F66" s="52" t="s">
        <v>689</v>
      </c>
    </row>
    <row r="67" spans="1:6" ht="60">
      <c r="A67" s="51" t="s">
        <v>277</v>
      </c>
      <c r="B67" s="52" t="s">
        <v>288</v>
      </c>
      <c r="C67" s="52" t="s">
        <v>61</v>
      </c>
      <c r="D67" s="51" t="s">
        <v>290</v>
      </c>
      <c r="E67" s="52" t="s">
        <v>891</v>
      </c>
      <c r="F67" s="52" t="s">
        <v>689</v>
      </c>
    </row>
    <row r="68" spans="1:6" ht="60">
      <c r="A68" s="51" t="s">
        <v>277</v>
      </c>
      <c r="B68" s="52" t="s">
        <v>288</v>
      </c>
      <c r="C68" s="52" t="s">
        <v>92</v>
      </c>
      <c r="D68" s="51" t="s">
        <v>892</v>
      </c>
      <c r="E68" s="52" t="s">
        <v>891</v>
      </c>
      <c r="F68" s="52" t="s">
        <v>689</v>
      </c>
    </row>
    <row r="69" spans="1:6" ht="60">
      <c r="A69" s="51" t="s">
        <v>277</v>
      </c>
      <c r="B69" s="52" t="s">
        <v>288</v>
      </c>
      <c r="C69" s="52" t="s">
        <v>119</v>
      </c>
      <c r="D69" s="51" t="s">
        <v>296</v>
      </c>
      <c r="E69" s="52" t="s">
        <v>891</v>
      </c>
      <c r="F69" s="52" t="s">
        <v>689</v>
      </c>
    </row>
    <row r="70" spans="1:6" ht="60">
      <c r="A70" s="51" t="s">
        <v>277</v>
      </c>
      <c r="B70" s="52" t="s">
        <v>288</v>
      </c>
      <c r="C70" s="52" t="s">
        <v>126</v>
      </c>
      <c r="D70" s="51" t="s">
        <v>298</v>
      </c>
      <c r="E70" s="52" t="s">
        <v>891</v>
      </c>
      <c r="F70" s="52" t="s">
        <v>689</v>
      </c>
    </row>
    <row r="71" spans="1:6" ht="60">
      <c r="A71" s="51" t="s">
        <v>277</v>
      </c>
      <c r="B71" s="52" t="s">
        <v>288</v>
      </c>
      <c r="C71" s="52" t="s">
        <v>130</v>
      </c>
      <c r="D71" s="51" t="s">
        <v>300</v>
      </c>
      <c r="E71" s="52" t="s">
        <v>891</v>
      </c>
      <c r="F71" s="52" t="s">
        <v>689</v>
      </c>
    </row>
    <row r="72" spans="1:6" ht="75">
      <c r="A72" s="51" t="s">
        <v>341</v>
      </c>
      <c r="B72" s="52" t="s">
        <v>340</v>
      </c>
      <c r="C72" s="52" t="s">
        <v>61</v>
      </c>
      <c r="D72" s="51" t="s">
        <v>342</v>
      </c>
      <c r="E72" s="52" t="s">
        <v>891</v>
      </c>
      <c r="F72" s="52" t="s">
        <v>689</v>
      </c>
    </row>
    <row r="73" spans="1:6" ht="60">
      <c r="A73" s="51" t="s">
        <v>341</v>
      </c>
      <c r="B73" s="52" t="s">
        <v>346</v>
      </c>
      <c r="C73" s="52" t="s">
        <v>61</v>
      </c>
      <c r="D73" s="51" t="s">
        <v>348</v>
      </c>
      <c r="E73" s="52" t="s">
        <v>891</v>
      </c>
      <c r="F73" s="52" t="s">
        <v>689</v>
      </c>
    </row>
    <row r="74" spans="1:6" ht="60">
      <c r="A74" s="51" t="s">
        <v>341</v>
      </c>
      <c r="B74" s="52" t="s">
        <v>351</v>
      </c>
      <c r="C74" s="52" t="s">
        <v>61</v>
      </c>
      <c r="D74" s="51" t="s">
        <v>353</v>
      </c>
      <c r="E74" s="52" t="s">
        <v>891</v>
      </c>
      <c r="F74" s="52" t="s">
        <v>689</v>
      </c>
    </row>
    <row r="75" spans="1:6" ht="75">
      <c r="A75" s="51" t="s">
        <v>357</v>
      </c>
      <c r="B75" s="52" t="s">
        <v>356</v>
      </c>
      <c r="C75" s="52" t="s">
        <v>61</v>
      </c>
      <c r="D75" s="51" t="s">
        <v>893</v>
      </c>
      <c r="E75" s="52" t="s">
        <v>891</v>
      </c>
      <c r="F75" s="52" t="s">
        <v>689</v>
      </c>
    </row>
    <row r="76" spans="1:6" ht="75">
      <c r="A76" s="51" t="s">
        <v>357</v>
      </c>
      <c r="B76" s="52" t="s">
        <v>356</v>
      </c>
      <c r="C76" s="52" t="s">
        <v>92</v>
      </c>
      <c r="D76" s="51" t="s">
        <v>363</v>
      </c>
      <c r="E76" s="52" t="s">
        <v>891</v>
      </c>
      <c r="F76" s="52" t="s">
        <v>689</v>
      </c>
    </row>
    <row r="77" spans="1:6" ht="60">
      <c r="A77" s="51" t="s">
        <v>357</v>
      </c>
      <c r="B77" s="52" t="s">
        <v>365</v>
      </c>
      <c r="C77" s="52" t="s">
        <v>61</v>
      </c>
      <c r="D77" s="51" t="s">
        <v>367</v>
      </c>
      <c r="E77" s="52" t="s">
        <v>891</v>
      </c>
      <c r="F77" s="52" t="s">
        <v>689</v>
      </c>
    </row>
    <row r="78" spans="1:6" ht="75">
      <c r="A78" s="51" t="s">
        <v>357</v>
      </c>
      <c r="B78" s="52" t="s">
        <v>365</v>
      </c>
      <c r="C78" s="52" t="s">
        <v>92</v>
      </c>
      <c r="D78" s="51" t="s">
        <v>894</v>
      </c>
      <c r="E78" s="52" t="s">
        <v>891</v>
      </c>
      <c r="F78" s="52" t="s">
        <v>689</v>
      </c>
    </row>
    <row r="79" spans="1:6" ht="75">
      <c r="A79" s="51" t="s">
        <v>357</v>
      </c>
      <c r="B79" s="52" t="s">
        <v>365</v>
      </c>
      <c r="C79" s="52" t="s">
        <v>119</v>
      </c>
      <c r="D79" s="51" t="s">
        <v>372</v>
      </c>
      <c r="E79" s="52" t="s">
        <v>891</v>
      </c>
      <c r="F79" s="52" t="s">
        <v>689</v>
      </c>
    </row>
  </sheetData>
  <mergeCells count="10">
    <mergeCell ref="A1:F1"/>
    <mergeCell ref="A2:F2"/>
    <mergeCell ref="A50:F50"/>
    <mergeCell ref="A51:F51"/>
    <mergeCell ref="A48:F49"/>
    <mergeCell ref="A52:F52"/>
    <mergeCell ref="A53:F53"/>
    <mergeCell ref="A54:F54"/>
    <mergeCell ref="A55:F55"/>
    <mergeCell ref="A57:F57"/>
  </mergeCells>
  <conditionalFormatting sqref="E4:F7">
    <cfRule type="expression" dxfId="11" priority="2">
      <formula>$F4="Cumplido"</formula>
    </cfRule>
    <cfRule type="expression" dxfId="10" priority="3">
      <formula>$F4="En ejecución"</formula>
    </cfRule>
    <cfRule type="expression" dxfId="9" priority="4">
      <formula>$F4="Pendiente"</formula>
    </cfRule>
    <cfRule type="expression" dxfId="8" priority="5">
      <formula>$F4="Sin medición"</formula>
    </cfRule>
  </conditionalFormatting>
  <conditionalFormatting sqref="F4:F45">
    <cfRule type="expression" dxfId="7" priority="6">
      <formula>F4="Cumplido"</formula>
    </cfRule>
    <cfRule type="expression" dxfId="6" priority="7">
      <formula>F4="En ejecución"</formula>
    </cfRule>
    <cfRule type="expression" dxfId="5" priority="8">
      <formula>F4="Pendiente"</formula>
    </cfRule>
    <cfRule type="expression" dxfId="4" priority="9">
      <formula>F4="Sin medición"</formula>
    </cfRule>
  </conditionalFormatting>
  <conditionalFormatting sqref="F5:F46">
    <cfRule type="expression" dxfId="3" priority="10">
      <formula>F5="Cumplido"</formula>
    </cfRule>
    <cfRule type="expression" dxfId="2" priority="11">
      <formula>F5="En ejecución"</formula>
    </cfRule>
    <cfRule type="expression" dxfId="1" priority="12">
      <formula>F5="Pendiente"</formula>
    </cfRule>
    <cfRule type="expression" dxfId="0" priority="13">
      <formula>F5="Sin medición"</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6"/>
  <sheetViews>
    <sheetView workbookViewId="0">
      <selection activeCell="B2" sqref="B2:C6"/>
    </sheetView>
  </sheetViews>
  <sheetFormatPr baseColWidth="10" defaultRowHeight="14"/>
  <cols>
    <col min="2" max="2" width="21.1640625" customWidth="1"/>
    <col min="3" max="3" width="23.6640625" customWidth="1"/>
  </cols>
  <sheetData>
    <row r="2" spans="2:3" ht="30">
      <c r="B2" s="24" t="s">
        <v>54</v>
      </c>
      <c r="C2" s="24" t="s">
        <v>55</v>
      </c>
    </row>
    <row r="3" spans="2:3">
      <c r="B3" t="s">
        <v>692</v>
      </c>
      <c r="C3" t="s">
        <v>690</v>
      </c>
    </row>
    <row r="4" spans="2:3">
      <c r="B4" t="s">
        <v>900</v>
      </c>
      <c r="C4" t="s">
        <v>903</v>
      </c>
    </row>
    <row r="5" spans="2:3">
      <c r="B5" t="s">
        <v>901</v>
      </c>
      <c r="C5" t="s">
        <v>904</v>
      </c>
    </row>
    <row r="6" spans="2:3">
      <c r="B6" t="s">
        <v>902</v>
      </c>
      <c r="C6" t="s">
        <v>905</v>
      </c>
    </row>
  </sheetData>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8"/>
  <sheetViews>
    <sheetView workbookViewId="0">
      <selection activeCell="E27" sqref="E27"/>
    </sheetView>
  </sheetViews>
  <sheetFormatPr baseColWidth="10" defaultColWidth="9" defaultRowHeight="14"/>
  <cols>
    <col min="1" max="8" width="21" customWidth="1"/>
  </cols>
  <sheetData>
    <row r="1" spans="1:8" ht="16">
      <c r="A1" s="2" t="s">
        <v>681</v>
      </c>
      <c r="B1" s="3" t="s">
        <v>30</v>
      </c>
      <c r="C1" s="3" t="s">
        <v>682</v>
      </c>
      <c r="D1" s="3" t="s">
        <v>683</v>
      </c>
      <c r="E1" s="3" t="s">
        <v>37</v>
      </c>
      <c r="F1" s="3" t="s">
        <v>684</v>
      </c>
      <c r="G1" s="3" t="s">
        <v>685</v>
      </c>
      <c r="H1" s="4" t="s">
        <v>686</v>
      </c>
    </row>
    <row r="2" spans="1:8" ht="15">
      <c r="A2" s="5" t="s">
        <v>687</v>
      </c>
      <c r="B2" s="1" t="s">
        <v>116</v>
      </c>
      <c r="C2" s="1" t="s">
        <v>67</v>
      </c>
      <c r="D2" s="1" t="s">
        <v>688</v>
      </c>
      <c r="E2" s="1" t="s">
        <v>689</v>
      </c>
      <c r="F2" s="1" t="s">
        <v>690</v>
      </c>
      <c r="G2" s="1" t="s">
        <v>691</v>
      </c>
      <c r="H2" s="6" t="s">
        <v>692</v>
      </c>
    </row>
    <row r="3" spans="1:8" ht="15">
      <c r="A3" s="5" t="s">
        <v>693</v>
      </c>
      <c r="B3" s="1" t="s">
        <v>221</v>
      </c>
      <c r="C3" s="1" t="s">
        <v>88</v>
      </c>
      <c r="D3" s="1" t="s">
        <v>694</v>
      </c>
      <c r="E3" s="1" t="s">
        <v>695</v>
      </c>
      <c r="F3" s="1" t="s">
        <v>696</v>
      </c>
      <c r="G3" s="1" t="s">
        <v>697</v>
      </c>
      <c r="H3" s="6" t="s">
        <v>698</v>
      </c>
    </row>
    <row r="4" spans="1:8" ht="15">
      <c r="A4" s="5" t="s">
        <v>699</v>
      </c>
      <c r="B4" s="1" t="s">
        <v>66</v>
      </c>
      <c r="C4" s="1" t="s">
        <v>700</v>
      </c>
      <c r="D4" s="1" t="s">
        <v>701</v>
      </c>
      <c r="E4" s="1" t="s">
        <v>702</v>
      </c>
      <c r="F4" s="1" t="s">
        <v>703</v>
      </c>
      <c r="G4" s="1" t="s">
        <v>704</v>
      </c>
      <c r="H4" s="6" t="s">
        <v>705</v>
      </c>
    </row>
    <row r="5" spans="1:8" ht="15">
      <c r="A5" s="5" t="s">
        <v>706</v>
      </c>
      <c r="B5" s="1" t="s">
        <v>87</v>
      </c>
      <c r="C5" s="1" t="s">
        <v>707</v>
      </c>
      <c r="D5" s="1"/>
      <c r="E5" s="1" t="s">
        <v>697</v>
      </c>
      <c r="F5" s="1" t="s">
        <v>708</v>
      </c>
      <c r="G5" s="1"/>
      <c r="H5" s="6" t="s">
        <v>709</v>
      </c>
    </row>
    <row r="6" spans="1:8" ht="15">
      <c r="A6" s="5"/>
      <c r="B6" s="1" t="s">
        <v>122</v>
      </c>
      <c r="C6" s="1"/>
      <c r="D6" s="1"/>
      <c r="E6" s="1" t="s">
        <v>710</v>
      </c>
      <c r="F6" s="1"/>
      <c r="G6" s="1"/>
      <c r="H6" s="6"/>
    </row>
    <row r="7" spans="1:8" ht="15">
      <c r="A7" s="5"/>
      <c r="B7" s="1" t="s">
        <v>711</v>
      </c>
      <c r="C7" s="1"/>
      <c r="D7" s="1"/>
      <c r="E7" s="1" t="s">
        <v>709</v>
      </c>
      <c r="F7" s="1"/>
      <c r="G7" s="1"/>
      <c r="H7" s="6"/>
    </row>
    <row r="8" spans="1:8" ht="15">
      <c r="A8" s="7"/>
      <c r="B8" s="8" t="s">
        <v>78</v>
      </c>
      <c r="C8" s="8"/>
      <c r="D8" s="8"/>
      <c r="E8" s="8"/>
      <c r="F8" s="8"/>
      <c r="G8" s="8"/>
      <c r="H8"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6</vt:i4>
      </vt:variant>
    </vt:vector>
  </HeadingPairs>
  <TitlesOfParts>
    <vt:vector size="6" baseType="lpstr">
      <vt:lpstr>PLAN DE ACCION RIESGOS IMCT</vt:lpstr>
      <vt:lpstr>Hoja1</vt:lpstr>
      <vt:lpstr>TABLERO DE CONTROL</vt:lpstr>
      <vt:lpstr>RESUMEN</vt:lpstr>
      <vt:lpstr>Hoja2</vt:lpstr>
      <vt:lpstr>Concatenear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dc:creator>
  <cp:lastModifiedBy>Leydi Johana Zambrano Avellaneda</cp:lastModifiedBy>
  <dcterms:created xsi:type="dcterms:W3CDTF">2026-09-22T04:04:58Z</dcterms:created>
  <dcterms:modified xsi:type="dcterms:W3CDTF">2026-10-15T16:11:56Z</dcterms:modified>
</cp:coreProperties>
</file>