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esktop\Alcaldía 2025\Presupuesto 2025\Plan de acción 2025\Febrero 2025\"/>
    </mc:Choice>
  </mc:AlternateContent>
  <xr:revisionPtr revIDLastSave="0" documentId="8_{205F84DC-4B17-4FA4-8C54-1477ABC43102}" xr6:coauthVersionLast="36" xr6:coauthVersionMax="36" xr10:uidLastSave="{00000000-0000-0000-0000-000000000000}"/>
  <bookViews>
    <workbookView xWindow="0" yWindow="0" windowWidth="20490" windowHeight="6585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1" i="1" l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BC18" i="1"/>
  <c r="BC13" i="1"/>
  <c r="Z26" i="1"/>
  <c r="U30" i="1"/>
  <c r="Z29" i="1"/>
  <c r="Z28" i="1"/>
  <c r="Z27" i="1"/>
  <c r="Z25" i="1"/>
  <c r="Z24" i="1"/>
  <c r="Z23" i="1"/>
  <c r="Z21" i="1"/>
  <c r="Z19" i="1"/>
  <c r="Z20" i="1"/>
  <c r="Z18" i="1"/>
  <c r="Z14" i="1"/>
  <c r="P13" i="1"/>
  <c r="Q13" i="1"/>
  <c r="P14" i="1"/>
  <c r="Q14" i="1"/>
  <c r="BC14" i="1"/>
  <c r="Z16" i="1"/>
  <c r="Z17" i="1"/>
  <c r="Z15" i="1"/>
  <c r="Z11" i="1"/>
  <c r="Z13" i="1"/>
  <c r="Z12" i="1"/>
  <c r="AN30" i="1"/>
  <c r="Z30" i="1"/>
  <c r="BD13" i="1"/>
  <c r="BD14" i="1"/>
  <c r="P12" i="1"/>
  <c r="P15" i="1"/>
  <c r="P16" i="1"/>
  <c r="P17" i="1"/>
  <c r="P19" i="1"/>
  <c r="P20" i="1"/>
  <c r="P21" i="1"/>
  <c r="P22" i="1"/>
  <c r="P23" i="1"/>
  <c r="P24" i="1"/>
  <c r="P25" i="1"/>
  <c r="P27" i="1"/>
  <c r="P28" i="1"/>
  <c r="P29" i="1"/>
  <c r="P11" i="1"/>
  <c r="BC11" i="1"/>
  <c r="BC12" i="1"/>
  <c r="BC15" i="1"/>
  <c r="BC16" i="1"/>
  <c r="BC17" i="1"/>
  <c r="BC19" i="1"/>
  <c r="BC20" i="1"/>
  <c r="BC21" i="1"/>
  <c r="BC22" i="1"/>
  <c r="BC23" i="1"/>
  <c r="BC24" i="1"/>
  <c r="BC25" i="1"/>
  <c r="BC27" i="1"/>
  <c r="BC28" i="1"/>
  <c r="BC29" i="1"/>
  <c r="Q11" i="1"/>
  <c r="Q12" i="1"/>
  <c r="Q15" i="1"/>
  <c r="Q16" i="1"/>
  <c r="Q17" i="1"/>
  <c r="Q19" i="1"/>
  <c r="Q20" i="1"/>
  <c r="Q21" i="1"/>
  <c r="Q22" i="1"/>
  <c r="Q23" i="1"/>
  <c r="Q24" i="1"/>
  <c r="Q25" i="1"/>
  <c r="Q27" i="1"/>
  <c r="Q28" i="1"/>
  <c r="Q29" i="1"/>
  <c r="BC30" i="1"/>
  <c r="BD12" i="1"/>
  <c r="BD22" i="1"/>
  <c r="BD27" i="1"/>
  <c r="BD17" i="1"/>
  <c r="BD25" i="1"/>
  <c r="BD21" i="1"/>
  <c r="BD16" i="1"/>
  <c r="BD29" i="1"/>
  <c r="BD24" i="1"/>
  <c r="BD20" i="1"/>
  <c r="BD15" i="1"/>
  <c r="BD28" i="1"/>
  <c r="BD23" i="1"/>
  <c r="BD19" i="1"/>
  <c r="BD11" i="1"/>
</calcChain>
</file>

<file path=xl/sharedStrings.xml><?xml version="1.0" encoding="utf-8"?>
<sst xmlns="http://schemas.openxmlformats.org/spreadsheetml/2006/main" count="325" uniqueCount="193">
  <si>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</si>
  <si>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</si>
  <si>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</si>
  <si>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</si>
  <si>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</si>
  <si>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</si>
  <si>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</si>
  <si>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</si>
  <si>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</si>
  <si>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</si>
  <si>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</si>
  <si>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</si>
  <si>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</si>
  <si>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</si>
  <si>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</si>
  <si>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</si>
  <si>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</si>
  <si>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</si>
  <si>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</si>
  <si>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</si>
  <si>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</si>
  <si>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</si>
  <si>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</si>
  <si>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</si>
  <si>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</si>
  <si>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</si>
  <si>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</si>
  <si>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</si>
  <si>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</si>
  <si>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</si>
  <si>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</si>
  <si>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</si>
  <si>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</si>
  <si>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</si>
  <si>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</si>
  <si>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</si>
  <si>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</si>
  <si>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</si>
  <si>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</si>
  <si>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</si>
  <si>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</si>
  <si>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</si>
  <si>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</si>
  <si>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</si>
  <si>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</si>
  <si>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</si>
  <si>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</si>
  <si>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</si>
  <si>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</si>
  <si>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</si>
  <si>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</si>
  <si>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</si>
  <si>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</si>
  <si>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</si>
  <si>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</si>
  <si>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</si>
  <si>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</si>
  <si>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</si>
  <si>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</si>
  <si>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</si>
  <si>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</si>
  <si>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</si>
  <si>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</si>
  <si>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</si>
  <si>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</si>
  <si>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</si>
  <si>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</si>
  <si>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</si>
  <si>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</si>
  <si>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</si>
  <si>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</si>
  <si>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</si>
  <si>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</si>
  <si>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</si>
  <si>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</si>
  <si>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Cultura.</t>
  </si>
  <si>
    <t>3301</t>
  </si>
  <si>
    <t>Promoción y acceso efectivo a procesos culturales y artísticos. (3301)</t>
  </si>
  <si>
    <t>3301053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</si>
  <si>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</si>
  <si>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Servicio de promoción de actividades culturales (330105300)</t>
  </si>
  <si>
    <t>Número</t>
  </si>
  <si>
    <t>Territorio seguro que progresa</t>
  </si>
  <si>
    <t>Comercio, industria y turismo</t>
  </si>
  <si>
    <t>3502</t>
  </si>
  <si>
    <t>Productividad y competitividad de las empresas colombianas (3502).</t>
  </si>
  <si>
    <t>3502046</t>
  </si>
  <si>
    <t>Realizar siete (7) campañas que consoliden la promoción de Bucaramanga como epicentro Turístico</t>
  </si>
  <si>
    <t xml:space="preserve">Número de campañas realizadas (350204600). </t>
  </si>
  <si>
    <t>3502049</t>
  </si>
  <si>
    <t>Realizar 5 recorridos turísticos para la ciudad de Bucaramanga</t>
  </si>
  <si>
    <t>Recorridos realizados (350204900)</t>
  </si>
  <si>
    <t>3502114</t>
  </si>
  <si>
    <t>Dotar ocho 8 equipamientos turisticos en Bucaramanga</t>
  </si>
  <si>
    <t>Equipamientos turisticos dotados (350211400)</t>
  </si>
  <si>
    <t>Territorio seguro que integra</t>
  </si>
  <si>
    <t>3301054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</si>
  <si>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</si>
  <si>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Servicio de apoyo financiero al sector artístico y cultural -estimulos.
  (330105400)</t>
  </si>
  <si>
    <t>3301073</t>
  </si>
  <si>
    <t>Fortalecer tres (3) servicios de circulación artística y cultural a través del territorio Cultural, creativo, turístico y de los saberes</t>
  </si>
  <si>
    <t>Servicio de circulación artística y cultural 
  (330107300)</t>
  </si>
  <si>
    <t>3301129</t>
  </si>
  <si>
    <t>Realizar cinco (5) Documentos de Planeación  elaborados, actualizados e implementados para el desarrollo de un territorio cultural y turistico de Bucaramanga.</t>
  </si>
  <si>
    <t>Documentos de planeación 
  (330112900)</t>
  </si>
  <si>
    <t>3301087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</si>
  <si>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</si>
  <si>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Servicio de educación informal en áreas artísticas y culturales 
  (330108700)</t>
  </si>
  <si>
    <t>3301126</t>
  </si>
  <si>
    <t>Ofrecer servicios de apoyo al proceso de formación artística y cultural implementado a través de dos (2) programas de formación en artes, oficios y saberes en el Municipio de Bucaramanga y sus zonas rurales.</t>
  </si>
  <si>
    <t>Servicio de apoyo al proceso de formación artística y cultural 
  (330112600)</t>
  </si>
  <si>
    <t>3302</t>
  </si>
  <si>
    <t>Gestión, protección y salvaguardia del patrimonio cultural colombiano. (3302)</t>
  </si>
  <si>
    <t>3302002</t>
  </si>
  <si>
    <t xml:space="preserve">Elaborar dos (2) documentos de lineamientos técnicos sobre el inventario de los BIC de Interés Cultural y atractivos turísticos del ámbito municipal con las que cuenta la entidad territorial elaborado
</t>
  </si>
  <si>
    <t>Documentos de lineamientos técnicos (330200200)</t>
  </si>
  <si>
    <t>3302049</t>
  </si>
  <si>
    <t xml:space="preserve"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
</t>
  </si>
  <si>
    <t>Servicio de salvaguardia al patrimonio inmaterial (330204900)</t>
  </si>
  <si>
    <t>3302051</t>
  </si>
  <si>
    <t xml:space="preserve">Brindar 50 servicios de intervencion de patrimonio material mueble a través de la recuperación  de obras del patrimonio artístico visual, bibliográfico y documental del Municipio de Bucaramanga.
</t>
  </si>
  <si>
    <t>Servicios de intervención al patrimonio material mueble (330205100)</t>
  </si>
  <si>
    <t>3301061</t>
  </si>
  <si>
    <t>Asistir a 300 personas técnicamente a través del fortalecimiento a los consejeros de Cultura</t>
  </si>
  <si>
    <t>Personas asistidas técnicamente
 (330106100)</t>
  </si>
  <si>
    <t>Territorio seguro que genera valor</t>
  </si>
  <si>
    <t>Gobierno territorial</t>
  </si>
  <si>
    <t>4599</t>
  </si>
  <si>
    <t>Fortalecimiento a la gestión y dirección de la administración pública territorial (4599)</t>
  </si>
  <si>
    <t>4599034</t>
  </si>
  <si>
    <t>Dotar una Sede con mobiliario y demás elementos requeridos para apoyar la prestación de los servicios del IMCT</t>
  </si>
  <si>
    <t>Sedes dotadas
  (459903400)</t>
  </si>
  <si>
    <t>3301099</t>
  </si>
  <si>
    <t xml:space="preserve">Brindar 3 servicios de acceso y aprovechamiento de información a los procesos culturales y artísticos a través de herramientas tecnológicas y de comunicación </t>
  </si>
  <si>
    <t>Servicio de información para el sector artístico y cultural (330109900)</t>
  </si>
  <si>
    <t>Acumulativa</t>
  </si>
  <si>
    <t>No Acumulativa</t>
  </si>
  <si>
    <t>IMCT</t>
  </si>
  <si>
    <t>MAYLIN TATIANA JARAMILLO B.</t>
  </si>
  <si>
    <t>10, 11</t>
  </si>
  <si>
    <t>8, 11</t>
  </si>
  <si>
    <t>4, 10</t>
  </si>
  <si>
    <t>Desarrollo de agenda cultural, artística, turística y/o tradicional a través de la promoción de manifestaciones y actividades en la ciudad de Bucaramanga</t>
  </si>
  <si>
    <t>Desarrollo de eventos de promoción cultural, artística, gastronómica, turística, histórica y patrimonial en la ciudad de Bucaramanga</t>
  </si>
  <si>
    <t>Desarrollo y Consolidación de la Estrategia Ciudad Región en el municipio de Bucaramanga</t>
  </si>
  <si>
    <t>Divulgación y posicionamiento de las diferentes experiencias turísticas, culturales y patrimoniales para la apuesta de Bucaramanga como epicentro turístico en la ciudad de Bucaramanga</t>
  </si>
  <si>
    <t>Apoyo a la promoción de las diferentes áreas artísticas y culturales en las líneas de creación, circulación, investigación, itinerancia, distribución y/o comercialización para los artistas y gestores culturales locales en Bucaramanga.</t>
  </si>
  <si>
    <t>Desarrollo de los beneficios económicos periódicos BEPS para el beneficio de los gestores y creadores  de la ciudad de Bucaramanga</t>
  </si>
  <si>
    <t>Fortalecimiento institucional del IMCT a través de la formulación de documentos de planificación en el sector cultural y turístico del municipio de Bucaramanga</t>
  </si>
  <si>
    <t>Apoyo al fomento y promoción de las habilidades de lectura, escritura y oralidad en la Biblioteca Gabriel Turbay e infraestructura cultural de la ciudad de Bucaramanga</t>
  </si>
  <si>
    <t>Fortalecimiento de los procesos que desarrolla la Escuela municipal de artes y oficios para la reconstrucción del tejido social y cultural de los ciudadanos del municipio de Bucaramanga</t>
  </si>
  <si>
    <t xml:space="preserve">Implementación de estrategias para la conservación y la salvaguarda del patrimonio cultural material e inmaterial en el municipio de Bucaramanga.  
</t>
  </si>
  <si>
    <t xml:space="preserve">Implementación de estrategias para la conservación y la salvaguarda del patrimonio cultural material e inmaterial en el municipio de Bucaramanga.  </t>
  </si>
  <si>
    <t>Fortalecimiento para la promoción e intervención de los escenarios para los espectáculos públicos de las artes escénicas de la ciudad de
Bucaramanga</t>
  </si>
  <si>
    <t>Fortalecimiento del consejo municipal de cultura y de turismo de Bucaramanga</t>
  </si>
  <si>
    <t>Fortalecimiento de los espacios culturales  del Instituto Municipal de cultura y turismo - IMCT del Municipio de Bucaramanga.</t>
  </si>
  <si>
    <t xml:space="preserve">Fortalecimiento de los servicios a la comunidad a través del acceso y aprovechamiento de las tecnologías de la información y la comunicación en el municipio de Bucaramanga. </t>
  </si>
  <si>
    <t>2024680010174</t>
  </si>
  <si>
    <t>2024680010151</t>
  </si>
  <si>
    <t>20246800010120</t>
  </si>
  <si>
    <t>2024680010153</t>
  </si>
  <si>
    <t>2024680010121</t>
  </si>
  <si>
    <t>2024680010152</t>
  </si>
  <si>
    <t>2024680010176</t>
  </si>
  <si>
    <t>2024680010118</t>
  </si>
  <si>
    <t>2024680010119</t>
  </si>
  <si>
    <t>2024680010150</t>
  </si>
  <si>
    <t>2024680010187</t>
  </si>
  <si>
    <t>2024680010175</t>
  </si>
  <si>
    <t>2024680010178</t>
  </si>
  <si>
    <t>2024680010114</t>
  </si>
  <si>
    <t>Se dio apertura del cronograma de inscripciones a los diferentes cursos (técnicos laborales y cursos que se dictan en la EMA)</t>
  </si>
  <si>
    <t>Toda la ciudad de Bucaramanga</t>
  </si>
  <si>
    <t>niñas,niños, jóvenes y adultos</t>
  </si>
  <si>
    <t>Familia, jovenes, adultos</t>
  </si>
  <si>
    <t>Organización de actividades para la convoocatoria de la promoción de Bucarasanta</t>
  </si>
  <si>
    <t>Realización de la agenda cultutal para Bucarasanta</t>
  </si>
  <si>
    <t>toda la ciudad de Bucaramanga</t>
  </si>
  <si>
    <t>Representación y participación en ANATO 2025, reconocida como la vitrina del turismo más grande a nivel nacional. Evento desarrollado durante los días 26, 27 y 28 de febrero del 2025 en la ciudad de Bogotá.</t>
  </si>
  <si>
    <t>Gestión Diseño e Impresión Material Publicitario. Se diseñó y envió a impresión los diseños de material impreso publicitario</t>
  </si>
  <si>
    <t xml:space="preserve"> ciudad de Bogotá</t>
  </si>
  <si>
    <t>Funcionamiento del Circuito Turístico “Los Origenes. Se han realizado 9 circuitos “Los Orígenes” hasta la fecha. Impactando a más 221 personas de origen nacional e internacional. Turistas que provienen de  Argentina, Alemania, Canadá, Chile, Hungría, Francia, Perú, México, Corea, Panamá, Guatemala, Polonia, España, Puerto Rico, República Dominicana, Venezuela.</t>
  </si>
  <si>
    <t>Se dotaran los PIT con Totem digitales.  Se realizó la Prueba Funcionamiento Tótem Digitales. Son 4 totem que se instalaran en los PIT Distrito del calzado
Centro de convenciones neomundo 
Centro comercial cacique / MEGAMALL
Biblioteca Gabriel turbay</t>
  </si>
  <si>
    <t xml:space="preserve"> Formulación del programa de estímulos y adopción del programa de concertación cultural de Bucaramanga;</t>
  </si>
  <si>
    <t xml:space="preserve"> jovenes, adultos</t>
  </si>
  <si>
    <t>PROYECTOS SELECCIONADOS POR EL PROGRAMA NACIONAL DE CONCERTACIÓN DEL MINISTERIO DE CULTURA - 2025</t>
  </si>
  <si>
    <t>Desarrollar convocatoria de arte en circulación;
Desarrollar convocatoria para el fortalecimiento de las diferentes manifestaciones artísticas, culturales, creativas y de gestión cultural, a través de; Becas de creación, Becas de itinerancia, Becas de embellecimiento cultural y patrimonial, Salas concertadas, Concurso Jorge Valderrama Restrepo y Fortalecimiento cultural y turístico.</t>
  </si>
  <si>
    <t>Apertura de servicios del programa LEO en Bibliotecas y Puntos de Lectura.
Apertura de convocatoria para talleres a realizar desde la sala de inclusión PMR.</t>
  </si>
  <si>
    <t>Acción: Conversatorio: Esculturas y Monumentos en Bucaramanga: Entre la innovación y la tradición.</t>
  </si>
  <si>
    <t>Acción: Recuperación e identificación de memoria expresión cultural de carácter masiva la Semana Santa y la Hermandad Jesús de Nazareno en la Parroquia San Laureano en Bucaramanga desde el siglo XIX.</t>
  </si>
  <si>
    <t xml:space="preserve"> Comuna 3, 13 y 15</t>
  </si>
  <si>
    <t>Municipio de Bucaramanga</t>
  </si>
  <si>
    <t>Elaboración del bíc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</si>
</sst>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 wrapText="1"/>
      <protection locked="0"/>
    </xf>
    <xf numFmtId="44" fontId="12" fillId="0" borderId="2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4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 applyProtection="1">
      <alignment horizontal="center" vertical="center"/>
      <protection locked="0"/>
    </xf>
    <xf numFmtId="44" fontId="9" fillId="0" borderId="1" xfId="1" applyNumberFormat="1" applyFont="1" applyFill="1" applyBorder="1" applyAlignment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  <protection locked="0"/>
    </xf>
    <xf numFmtId="43" fontId="2" fillId="0" borderId="0" xfId="2" applyFont="1" applyAlignment="1">
      <alignment horizontal="center" vertical="center"/>
    </xf>
    <xf numFmtId="43" fontId="4" fillId="0" borderId="0" xfId="2" applyFont="1" applyAlignment="1">
      <alignment vertical="center" wrapText="1"/>
    </xf>
    <xf numFmtId="43" fontId="5" fillId="2" borderId="3" xfId="2" applyFont="1" applyFill="1" applyBorder="1" applyAlignment="1">
      <alignment horizontal="center" vertical="center" wrapText="1"/>
    </xf>
    <xf numFmtId="43" fontId="9" fillId="0" borderId="2" xfId="2" applyFont="1" applyBorder="1" applyAlignment="1" applyProtection="1">
      <alignment horizontal="center" vertical="center" wrapText="1"/>
      <protection locked="0"/>
    </xf>
    <xf numFmtId="43" fontId="9" fillId="0" borderId="1" xfId="2" applyFont="1" applyBorder="1" applyAlignment="1" applyProtection="1">
      <alignment horizontal="center" vertical="center"/>
      <protection locked="0"/>
    </xf>
    <xf numFmtId="43" fontId="9" fillId="0" borderId="1" xfId="2" applyFont="1" applyBorder="1" applyAlignment="1" applyProtection="1">
      <alignment horizontal="center" vertical="center" wrapText="1"/>
      <protection locked="0"/>
    </xf>
    <xf numFmtId="43" fontId="9" fillId="0" borderId="1" xfId="2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44" fontId="9" fillId="0" borderId="2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23" xfId="0" applyNumberFormat="1" applyFont="1" applyBorder="1" applyAlignment="1">
      <alignment horizontal="center" vertical="center"/>
    </xf>
    <xf numFmtId="43" fontId="9" fillId="0" borderId="23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center" vertical="center"/>
    </xf>
    <xf numFmtId="44" fontId="9" fillId="5" borderId="2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/>
    </xf>
    <xf numFmtId="44" fontId="9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4" fontId="9" fillId="4" borderId="23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129"/>
    </tableStyle>
    <tableStyle name="Estilo de tabla 4" pivot="0" count="1" xr9:uid="{00000000-0011-0000-FFFF-FFFF03000000}">
      <tableStyleElement type="firstRowStripe" dxfId="1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30" totalsRowCount="1" headerRowDxfId="127" dataDxfId="125" headerRowBorderDxfId="126" tableBorderDxfId="124">
  <autoFilter ref="A10:BJ29" xr:uid="{1AC076FA-804F-46D0-9604-6C2F6A4CE31D}"/>
  <tableColumns count="62">
    <tableColumn id="1" xr3:uid="{00000000-0010-0000-0000-000001000000}" name=" Consecutivo PDM" dataDxfId="123" totalsRowDxfId="122"/>
    <tableColumn id="2" xr3:uid="{00000000-0010-0000-0000-000002000000}" name="Linea Estratégica" dataDxfId="121" totalsRowDxfId="120"/>
    <tableColumn id="5" xr3:uid="{00000000-0010-0000-0000-000005000000}" name="Sector" dataDxfId="119" totalsRowDxfId="118"/>
    <tableColumn id="14" xr3:uid="{00000000-0010-0000-0000-00000E000000}" name="Cod. Programa" dataDxfId="117" totalsRowDxfId="116"/>
    <tableColumn id="15" xr3:uid="{00000000-0010-0000-0000-00000F000000}" name="Programa" dataDxfId="115" totalsRowDxfId="114"/>
    <tableColumn id="16" xr3:uid="{00000000-0010-0000-0000-000010000000}" name="Cod. de Producto" dataDxfId="113" totalsRowDxfId="112"/>
    <tableColumn id="17" xr3:uid="{00000000-0010-0000-0000-000011000000}" name="Meta de Producto" dataDxfId="111" totalsRowDxfId="110"/>
    <tableColumn id="18" xr3:uid="{00000000-0010-0000-0000-000012000000}" name="Cod. Indicador de Producto" dataDxfId="109" totalsRowDxfId="108"/>
    <tableColumn id="19" xr3:uid="{00000000-0010-0000-0000-000013000000}" name="Indicador de Producto" dataDxfId="107" totalsRowDxfId="106"/>
    <tableColumn id="20" xr3:uid="{00000000-0010-0000-0000-000014000000}" name="LÍnea Base" dataDxfId="105" totalsRowDxfId="104"/>
    <tableColumn id="21" xr3:uid="{00000000-0010-0000-0000-000015000000}" name="Unidad de Medida2" dataDxfId="103" totalsRowDxfId="102"/>
    <tableColumn id="22" xr3:uid="{00000000-0010-0000-0000-000016000000}" name="Tipo de Meta" dataDxfId="101" totalsRowDxfId="100"/>
    <tableColumn id="23" xr3:uid="{00000000-0010-0000-0000-000017000000}" name="Meta Programada Cuatrienio3" dataDxfId="99" totalsRowDxfId="98"/>
    <tableColumn id="24" xr3:uid="{00000000-0010-0000-0000-000018000000}" name="Meta Programada Vigencia" dataDxfId="97" totalsRowDxfId="96"/>
    <tableColumn id="25" xr3:uid="{00000000-0010-0000-0000-000019000000}" name="Meta Ejecutada Vigencia4" dataDxfId="95" totalsRowDxfId="94"/>
    <tableColumn id="26" xr3:uid="{00000000-0010-0000-0000-00001A000000}" name="Porcentaje Avance Vigencia" dataDxfId="93" totalsRowDxfId="92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91" totalsRowDxfId="90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89" totalsRowDxfId="88"/>
    <tableColumn id="29" xr3:uid="{00000000-0010-0000-0000-00001D000000}" name="Nombre del Proyecto" dataDxfId="87" totalsRowDxfId="86"/>
    <tableColumn id="30" xr3:uid="{00000000-0010-0000-0000-00001E000000}" name="Valor del Proyecto" dataDxfId="85" totalsRowDxfId="84" dataCellStyle="Millares"/>
    <tableColumn id="31" xr3:uid="{00000000-0010-0000-0000-00001F000000}" name="Valor Vigencia Proyecto" totalsRowFunction="sum" dataDxfId="83" totalsRowDxfId="82"/>
    <tableColumn id="32" xr3:uid="{00000000-0010-0000-0000-000020000000}" name="Comuna o Barrio Beneficiado" dataDxfId="81" totalsRowDxfId="80"/>
    <tableColumn id="33" xr3:uid="{00000000-0010-0000-0000-000021000000}" name="Población Beneficiada" dataDxfId="79" totalsRowDxfId="78"/>
    <tableColumn id="34" xr3:uid="{00000000-0010-0000-0000-000022000000}" name="Número de Beneficiarios" dataDxfId="77" totalsRowDxfId="76"/>
    <tableColumn id="44" xr3:uid="{00000000-0010-0000-0000-00002C000000}" name="Actividades Realizadas" dataDxfId="75" totalsRowDxfId="74"/>
    <tableColumn id="46" xr3:uid="{00000000-0010-0000-0000-00002E000000}" name="Recursos propios 2025" totalsRowFunction="sum" dataDxfId="73" totalsRowDxfId="72"/>
    <tableColumn id="47" xr3:uid="{00000000-0010-0000-0000-00002F000000}" name="SGP Educación 2025" dataDxfId="71" totalsRowDxfId="70"/>
    <tableColumn id="48" xr3:uid="{00000000-0010-0000-0000-000030000000}" name="SGP Salud 2025" dataDxfId="69" totalsRowDxfId="68"/>
    <tableColumn id="36" xr3:uid="{9F9AF3B5-9302-4098-86C2-F3751C61856C}" name="SGP Deporte 2025" dataDxfId="67" totalsRowDxfId="66"/>
    <tableColumn id="35" xr3:uid="{C5C853CA-0E38-42F1-B617-F223698DFB1E}" name="SGP Cultura 2025" dataDxfId="65" totalsRowDxfId="64"/>
    <tableColumn id="13" xr3:uid="{D6B586E6-694C-47D3-A512-D9CFE88B0A7F}" name="SGP Libre inversión 2025" dataDxfId="63" totalsRowDxfId="62"/>
    <tableColumn id="12" xr3:uid="{C6702C45-B7D4-4947-B509-EA37B6998105}" name="SGP Libre destinación 2025" dataDxfId="61" totalsRowDxfId="60"/>
    <tableColumn id="11" xr3:uid="{6017F25B-848D-457C-9FE3-AA60351408C4}" name="SGP Alimentación escolar 2025" dataDxfId="59" totalsRowDxfId="58"/>
    <tableColumn id="10" xr3:uid="{2CC2E560-F685-4D13-A61E-33C712BF2BB1}" name="SGP Municipios río Magdalena 2025" dataDxfId="57" totalsRowDxfId="56"/>
    <tableColumn id="9" xr3:uid="{09919044-DCEC-4B52-92EE-B073D02DC126}" name="SGP APSB 2025" dataDxfId="55" totalsRowDxfId="54"/>
    <tableColumn id="8" xr3:uid="{DB23BA9E-ECC6-40CB-BD89-0D2B86F37CB6}" name="Crédito 2025" dataDxfId="53" totalsRowDxfId="52"/>
    <tableColumn id="7" xr3:uid="{D5A630DF-3B56-46D1-9753-5E0368C63EC6}" name="Transferencias de capital - cofinanciación departamento 2025" dataDxfId="51" totalsRowDxfId="50"/>
    <tableColumn id="6" xr3:uid="{412FCA12-6813-443B-B6C2-123BED9F85F9}" name="Transferencias de capital - cofinanciación nación 2025" dataDxfId="49" totalsRowDxfId="48"/>
    <tableColumn id="49" xr3:uid="{00000000-0010-0000-0000-000031000000}" name="Otros 2025" dataDxfId="47" totalsRowDxfId="46"/>
    <tableColumn id="50" xr3:uid="{00000000-0010-0000-0000-000032000000}" name="Total 2025" totalsRowFunction="sum" dataDxfId="45" totalsRowDxfId="44">
      <calculatedColumnFormula>(Tabla1[[#This Row],[Recursos propios 2025]]+Tabla1[[#This Row],[SGP Cultura 2025]])</calculatedColumnFormula>
    </tableColumn>
    <tableColumn id="51" xr3:uid="{00000000-0010-0000-0000-000033000000}" name="Recursos propios 20252" dataDxfId="43" totalsRowDxfId="42"/>
    <tableColumn id="52" xr3:uid="{00000000-0010-0000-0000-000034000000}" name="SGP Educación 20253" dataDxfId="41" totalsRowDxfId="40"/>
    <tableColumn id="53" xr3:uid="{00000000-0010-0000-0000-000035000000}" name="SGP Salud 20254" dataDxfId="39" totalsRowDxfId="38"/>
    <tableColumn id="62" xr3:uid="{7C7CEB6E-F374-4CFE-9734-C5F0F9CACDEF}" name="SGP Deporte 20255" dataDxfId="37" totalsRowDxfId="36"/>
    <tableColumn id="61" xr3:uid="{3FADCE38-626D-4D04-8E80-59C4EF4A26E2}" name="SGP Cultura 20256" dataDxfId="35" totalsRowDxfId="34"/>
    <tableColumn id="45" xr3:uid="{6E60DE39-5E5F-42D9-8EA9-092D48DC1C96}" name="SGP Libre inversión 20257" dataDxfId="33" totalsRowDxfId="32"/>
    <tableColumn id="43" xr3:uid="{2BAC0D89-AF4D-42C7-B398-E355E1723AC0}" name="SGP Libre destinación 20258" dataDxfId="31" totalsRowDxfId="30"/>
    <tableColumn id="42" xr3:uid="{26B92485-4124-4A13-AFC5-F2B525B9055F}" name="SGP Alimentación escolar 20259" dataDxfId="29" totalsRowDxfId="28"/>
    <tableColumn id="41" xr3:uid="{DE932401-FD8A-4377-94A4-629C2334F09E}" name="SGP Municipios río Magdalena 202510" dataDxfId="27" totalsRowDxfId="26"/>
    <tableColumn id="40" xr3:uid="{1BEDA122-5557-4D48-AF95-BCC1CDE51394}" name="SGP APSB 202511" dataDxfId="25" totalsRowDxfId="24"/>
    <tableColumn id="39" xr3:uid="{08579477-3F83-4D37-83BA-A19DF09AE01D}" name="Crédito 202512" dataDxfId="23" totalsRowDxfId="22"/>
    <tableColumn id="38" xr3:uid="{A6A070B1-2233-4449-B2F2-3342ACF65D94}" name="Transferencias de capital - cofinanciación departamento 202513" dataDxfId="21" totalsRowDxfId="20"/>
    <tableColumn id="37" xr3:uid="{81D561A4-3CB9-4C97-9B09-8163BD53EE55}" name="Transferencias de capital - cofinanciación nación 202514" dataDxfId="19" totalsRowDxfId="18"/>
    <tableColumn id="54" xr3:uid="{00000000-0010-0000-0000-000036000000}" name="Otros 202515" dataDxfId="17" totalsRowDxfId="16"/>
    <tableColumn id="55" xr3:uid="{00000000-0010-0000-0000-000037000000}" name="Total Comprometido 2025" totalsRowFunction="sum" dataDxfId="15" totalsRowDxfId="14">
      <calculatedColumnFormula>SUM(Tabla1[[#This Row],[Recursos propios 20252]:[Otros 202515]])</calculatedColumnFormula>
    </tableColumn>
    <tableColumn id="56" xr3:uid="{00000000-0010-0000-0000-000038000000}" name="Ejecución Presupuestal" dataDxfId="13" totalsRowDxfId="12">
      <calculatedColumnFormula>+Tabla1[[#This Row],[Total Comprometido 2025]]/Tabla1[[#This Row],[Total 2025]]</calculatedColumnFormula>
    </tableColumn>
    <tableColumn id="3" xr3:uid="{97D6E022-C782-4FF3-9460-66988DC9E046}" name="Total Recursos Obligados" dataDxfId="11" totalsRowDxfId="10"/>
    <tableColumn id="4" xr3:uid="{FACF9905-9C80-4C0B-AA93-96434C5C0E89}" name="Total Recursos Pagados" dataDxfId="9" totalsRowDxfId="8"/>
    <tableColumn id="57" xr3:uid="{00000000-0010-0000-0000-000039000000}" name="Recursos Gestionados" dataDxfId="7" totalsRowDxfId="6"/>
    <tableColumn id="58" xr3:uid="{00000000-0010-0000-0000-00003A000000}" name="Dependencia" dataDxfId="5" totalsRowDxfId="4"/>
    <tableColumn id="59" xr3:uid="{00000000-0010-0000-0000-00003B000000}" name="Responsable" dataDxfId="3" totalsRowDxfId="2"/>
    <tableColumn id="60" xr3:uid="{00000000-0010-0000-0000-00003C000000}" name="ODS" dataDxfId="1" totalsRow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30"/>
  <sheetViews>
    <sheetView showGridLines="0" tabSelected="1" topLeftCell="S5" zoomScale="30" zoomScaleNormal="30" workbookViewId="0">
      <selection activeCell="AH21" sqref="AH21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8.625" style="6" customWidth="1"/>
    <col min="19" max="19" width="25.125" style="6" customWidth="1"/>
    <col min="20" max="20" width="26.125" style="45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7.125" style="6" customWidth="1"/>
    <col min="27" max="27" width="17.625" style="6" customWidth="1"/>
    <col min="28" max="29" width="18.375" style="6" customWidth="1"/>
    <col min="30" max="30" width="28.125" style="6" customWidth="1"/>
    <col min="31" max="38" width="18.375" style="6" customWidth="1"/>
    <col min="39" max="39" width="28.875" style="6" customWidth="1"/>
    <col min="40" max="40" width="28.375" style="6" customWidth="1"/>
    <col min="41" max="41" width="26.875" style="6" customWidth="1"/>
    <col min="42" max="44" width="19" style="6" customWidth="1"/>
    <col min="45" max="45" width="24.25" style="6" customWidth="1"/>
    <col min="46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7.625" style="60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75"/>
      <c r="B1" s="75"/>
      <c r="C1" s="76" t="s">
        <v>34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8"/>
      <c r="BH1" s="16" t="s">
        <v>35</v>
      </c>
      <c r="BI1" s="17"/>
      <c r="BJ1" s="18"/>
    </row>
    <row r="2" spans="1:62" ht="30" customHeight="1">
      <c r="A2" s="75"/>
      <c r="B2" s="75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8"/>
      <c r="BH2" s="16" t="s">
        <v>41</v>
      </c>
      <c r="BI2" s="17"/>
      <c r="BJ2" s="18"/>
    </row>
    <row r="3" spans="1:62" ht="30" customHeight="1">
      <c r="A3" s="75"/>
      <c r="B3" s="75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8"/>
      <c r="BH3" s="16" t="s">
        <v>42</v>
      </c>
      <c r="BI3" s="17"/>
      <c r="BJ3" s="18"/>
    </row>
    <row r="4" spans="1:62" ht="30" customHeight="1">
      <c r="A4" s="75"/>
      <c r="B4" s="75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1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4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61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4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61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4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61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87" t="s">
        <v>29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4" t="s">
        <v>28</v>
      </c>
      <c r="P9" s="85"/>
      <c r="Q9" s="86"/>
      <c r="R9" s="84" t="s">
        <v>27</v>
      </c>
      <c r="S9" s="85"/>
      <c r="T9" s="85"/>
      <c r="U9" s="85"/>
      <c r="V9" s="85"/>
      <c r="W9" s="85"/>
      <c r="X9" s="85"/>
      <c r="Y9" s="85"/>
      <c r="Z9" s="88" t="s">
        <v>26</v>
      </c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0"/>
      <c r="AO9" s="84" t="s">
        <v>25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6"/>
      <c r="BH9" s="82" t="s">
        <v>22</v>
      </c>
      <c r="BI9" s="83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7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62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34" customFormat="1" ht="270">
      <c r="A11" s="24">
        <v>25</v>
      </c>
      <c r="B11" s="24" t="s">
        <v>74</v>
      </c>
      <c r="C11" s="24" t="s">
        <v>75</v>
      </c>
      <c r="D11" s="24" t="s">
        <v>76</v>
      </c>
      <c r="E11" s="24" t="s">
        <v>77</v>
      </c>
      <c r="F11" s="24" t="s">
        <v>78</v>
      </c>
      <c r="G11" s="24" t="s">
        <v>79</v>
      </c>
      <c r="H11" s="24">
        <v>330105300</v>
      </c>
      <c r="I11" s="24" t="s">
        <v>80</v>
      </c>
      <c r="J11" s="25">
        <v>82</v>
      </c>
      <c r="K11" s="24" t="s">
        <v>81</v>
      </c>
      <c r="L11" s="24" t="s">
        <v>135</v>
      </c>
      <c r="M11" s="25">
        <v>100</v>
      </c>
      <c r="N11" s="24">
        <v>30</v>
      </c>
      <c r="O11" s="24">
        <v>0.5</v>
      </c>
      <c r="P11" s="27">
        <f>+Tabla1[[#This Row],[Meta Ejecutada Vigencia4]]/Tabla1[[#This Row],[Meta Programada Vigencia]]</f>
        <v>1.6666666666666666E-2</v>
      </c>
      <c r="Q11" s="27">
        <f>+Tabla1[[#This Row],[Meta Ejecutada Vigencia4]]/Tabla1[[#This Row],[Meta Programada Cuatrienio3]]</f>
        <v>5.0000000000000001E-3</v>
      </c>
      <c r="R11" s="55" t="s">
        <v>157</v>
      </c>
      <c r="S11" s="26" t="s">
        <v>142</v>
      </c>
      <c r="T11" s="48">
        <v>1000000000</v>
      </c>
      <c r="U11" s="28">
        <v>250000000</v>
      </c>
      <c r="V11" s="26" t="s">
        <v>172</v>
      </c>
      <c r="W11" s="26" t="s">
        <v>174</v>
      </c>
      <c r="X11" s="26">
        <v>50</v>
      </c>
      <c r="Y11" s="71" t="s">
        <v>175</v>
      </c>
      <c r="Z11" s="29">
        <f>Tabla1[[#This Row],[Valor Vigencia Proyecto]]</f>
        <v>250000000</v>
      </c>
      <c r="AA11" s="28"/>
      <c r="AB11" s="28"/>
      <c r="AC11" s="28"/>
      <c r="AD11" s="29">
        <v>0</v>
      </c>
      <c r="AE11" s="28"/>
      <c r="AF11" s="28"/>
      <c r="AG11" s="28"/>
      <c r="AH11" s="28"/>
      <c r="AI11" s="28"/>
      <c r="AJ11" s="28"/>
      <c r="AK11" s="28"/>
      <c r="AL11" s="28"/>
      <c r="AM11" s="29">
        <v>0</v>
      </c>
      <c r="AN11" s="30">
        <f>(Tabla1[[#This Row],[Recursos propios 2025]]+Tabla1[[#This Row],[SGP Cultura 2025]])</f>
        <v>250000000</v>
      </c>
      <c r="AO11" s="31">
        <v>34800000</v>
      </c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>
        <f>SUM(Tabla1[[#This Row],[Recursos propios 20252]:[Otros 202515]])</f>
        <v>34800000</v>
      </c>
      <c r="BD11" s="27">
        <f>+Tabla1[[#This Row],[Total Comprometido 2025]]/Tabla1[[#This Row],[Total 2025]]</f>
        <v>0.13919999999999999</v>
      </c>
      <c r="BE11" s="32"/>
      <c r="BF11" s="32"/>
      <c r="BG11" s="28"/>
      <c r="BH11" s="24" t="s">
        <v>137</v>
      </c>
      <c r="BI11" s="33" t="s">
        <v>138</v>
      </c>
      <c r="BJ11" s="24" t="s">
        <v>139</v>
      </c>
    </row>
    <row r="12" spans="1:62" s="35" customFormat="1" ht="126">
      <c r="A12" s="24">
        <v>74</v>
      </c>
      <c r="B12" s="24" t="s">
        <v>82</v>
      </c>
      <c r="C12" s="24" t="s">
        <v>83</v>
      </c>
      <c r="D12" s="24" t="s">
        <v>84</v>
      </c>
      <c r="E12" s="24" t="s">
        <v>85</v>
      </c>
      <c r="F12" s="24" t="s">
        <v>86</v>
      </c>
      <c r="G12" s="24" t="s">
        <v>87</v>
      </c>
      <c r="H12" s="24">
        <v>350204600</v>
      </c>
      <c r="I12" s="24" t="s">
        <v>88</v>
      </c>
      <c r="J12" s="25">
        <v>3</v>
      </c>
      <c r="K12" s="24" t="s">
        <v>81</v>
      </c>
      <c r="L12" s="24" t="s">
        <v>135</v>
      </c>
      <c r="M12" s="25">
        <v>7</v>
      </c>
      <c r="N12" s="24">
        <v>1</v>
      </c>
      <c r="O12" s="24">
        <v>0.5</v>
      </c>
      <c r="P12" s="23">
        <f>+Tabla1[[#This Row],[Meta Ejecutada Vigencia4]]/Tabla1[[#This Row],[Meta Programada Vigencia]]</f>
        <v>0.5</v>
      </c>
      <c r="Q12" s="23">
        <f>+Tabla1[[#This Row],[Meta Ejecutada Vigencia4]]/Tabla1[[#This Row],[Meta Programada Cuatrienio3]]</f>
        <v>7.1428571428571425E-2</v>
      </c>
      <c r="R12" s="55" t="s">
        <v>158</v>
      </c>
      <c r="S12" s="26" t="s">
        <v>143</v>
      </c>
      <c r="T12" s="49">
        <v>7856190000</v>
      </c>
      <c r="U12" s="28">
        <v>1500000000</v>
      </c>
      <c r="V12" s="37" t="s">
        <v>177</v>
      </c>
      <c r="W12" s="37" t="s">
        <v>174</v>
      </c>
      <c r="X12" s="22">
        <v>50</v>
      </c>
      <c r="Y12" s="68" t="s">
        <v>176</v>
      </c>
      <c r="Z12" s="29">
        <f>Tabla1[[#This Row],[Valor Vigencia Proyecto]]</f>
        <v>1500000000</v>
      </c>
      <c r="AA12" s="31"/>
      <c r="AB12" s="31"/>
      <c r="AC12" s="31"/>
      <c r="AD12" s="29">
        <v>0</v>
      </c>
      <c r="AE12" s="31"/>
      <c r="AF12" s="31"/>
      <c r="AG12" s="31"/>
      <c r="AH12" s="31"/>
      <c r="AI12" s="31"/>
      <c r="AJ12" s="31"/>
      <c r="AK12" s="31"/>
      <c r="AL12" s="31"/>
      <c r="AM12" s="29">
        <v>0</v>
      </c>
      <c r="AN12" s="30">
        <f>(Tabla1[[#This Row],[Recursos propios 2025]]+Tabla1[[#This Row],[SGP Cultura 2025]])</f>
        <v>1500000000</v>
      </c>
      <c r="AO12" s="31">
        <v>148800000</v>
      </c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>
        <f>SUM(Tabla1[[#This Row],[Recursos propios 20252]:[Otros 202515]])</f>
        <v>148800000</v>
      </c>
      <c r="BD12" s="27">
        <f>+Tabla1[[#This Row],[Total Comprometido 2025]]/Tabla1[[#This Row],[Total 2025]]</f>
        <v>9.9199999999999997E-2</v>
      </c>
      <c r="BE12" s="31"/>
      <c r="BF12" s="31"/>
      <c r="BG12" s="31"/>
      <c r="BH12" s="24" t="s">
        <v>137</v>
      </c>
      <c r="BI12" s="33" t="s">
        <v>138</v>
      </c>
      <c r="BJ12" s="24" t="s">
        <v>140</v>
      </c>
    </row>
    <row r="13" spans="1:62" s="35" customFormat="1" ht="135">
      <c r="A13" s="40"/>
      <c r="B13" s="40"/>
      <c r="C13" s="40"/>
      <c r="D13" s="40"/>
      <c r="E13" s="40"/>
      <c r="F13" s="40"/>
      <c r="G13" s="24" t="s">
        <v>87</v>
      </c>
      <c r="H13" s="40"/>
      <c r="I13" s="40"/>
      <c r="J13" s="41"/>
      <c r="K13" s="40"/>
      <c r="L13" s="40"/>
      <c r="M13" s="41"/>
      <c r="N13" s="40"/>
      <c r="O13" s="40"/>
      <c r="P13" s="23" t="e">
        <f>+Tabla1[[#This Row],[Meta Ejecutada Vigencia4]]/Tabla1[[#This Row],[Meta Programada Vigencia]]</f>
        <v>#DIV/0!</v>
      </c>
      <c r="Q13" s="23" t="e">
        <f>+Tabla1[[#This Row],[Meta Ejecutada Vigencia4]]/Tabla1[[#This Row],[Meta Programada Cuatrienio3]]</f>
        <v>#DIV/0!</v>
      </c>
      <c r="R13" s="56" t="s">
        <v>159</v>
      </c>
      <c r="S13" s="26" t="s">
        <v>144</v>
      </c>
      <c r="T13" s="49">
        <v>500000000</v>
      </c>
      <c r="U13" s="28">
        <v>257000000</v>
      </c>
      <c r="V13" s="37" t="s">
        <v>180</v>
      </c>
      <c r="W13" s="37" t="s">
        <v>174</v>
      </c>
      <c r="X13" s="22">
        <v>5000</v>
      </c>
      <c r="Y13" s="37" t="s">
        <v>178</v>
      </c>
      <c r="Z13" s="29">
        <f>Tabla1[[#This Row],[Valor Vigencia Proyecto]]</f>
        <v>257000000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30">
        <f>(Tabla1[[#This Row],[Recursos propios 2025]]+Tabla1[[#This Row],[SGP Cultura 2025]])</f>
        <v>257000000</v>
      </c>
      <c r="AO13" s="42">
        <v>163800000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>
        <f>SUM(Tabla1[[#This Row],[Recursos propios 20252]:[Otros 202515]])</f>
        <v>163800000</v>
      </c>
      <c r="BD13" s="27">
        <f>+Tabla1[[#This Row],[Total Comprometido 2025]]/Tabla1[[#This Row],[Total 2025]]</f>
        <v>0.6373540856031128</v>
      </c>
      <c r="BE13" s="42"/>
      <c r="BF13" s="42"/>
      <c r="BG13" s="42"/>
      <c r="BH13" s="40"/>
      <c r="BI13" s="40"/>
      <c r="BJ13" s="40"/>
    </row>
    <row r="14" spans="1:62" s="35" customFormat="1" ht="126">
      <c r="A14" s="40"/>
      <c r="B14" s="40"/>
      <c r="C14" s="40"/>
      <c r="D14" s="40"/>
      <c r="E14" s="40"/>
      <c r="F14" s="40"/>
      <c r="G14" s="24" t="s">
        <v>87</v>
      </c>
      <c r="H14" s="40"/>
      <c r="I14" s="40"/>
      <c r="J14" s="41"/>
      <c r="K14" s="40"/>
      <c r="L14" s="40"/>
      <c r="M14" s="41"/>
      <c r="N14" s="40"/>
      <c r="O14" s="40"/>
      <c r="P14" s="23" t="e">
        <f>+Tabla1[[#This Row],[Meta Ejecutada Vigencia4]]/Tabla1[[#This Row],[Meta Programada Vigencia]]</f>
        <v>#DIV/0!</v>
      </c>
      <c r="Q14" s="23" t="e">
        <f>+Tabla1[[#This Row],[Meta Ejecutada Vigencia4]]/Tabla1[[#This Row],[Meta Programada Cuatrienio3]]</f>
        <v>#DIV/0!</v>
      </c>
      <c r="R14" s="56" t="s">
        <v>160</v>
      </c>
      <c r="S14" s="26" t="s">
        <v>145</v>
      </c>
      <c r="T14" s="51"/>
      <c r="U14" s="42">
        <v>15800000</v>
      </c>
      <c r="V14" s="37" t="s">
        <v>177</v>
      </c>
      <c r="W14" s="37" t="s">
        <v>174</v>
      </c>
      <c r="X14" s="22">
        <v>50</v>
      </c>
      <c r="Y14" s="37" t="s">
        <v>179</v>
      </c>
      <c r="Z14" s="29">
        <f>Tabla1[[#This Row],[Valor Vigencia Proyecto]]</f>
        <v>15800000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30">
        <f>(Tabla1[[#This Row],[Recursos propios 2025]]+Tabla1[[#This Row],[SGP Cultura 2025]])</f>
        <v>15800000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63">
        <f>SUM(Tabla1[[#This Row],[Recursos propios 20252]:[Otros 202515]])</f>
        <v>0</v>
      </c>
      <c r="BD14" s="27">
        <f>+Tabla1[[#This Row],[Total Comprometido 2025]]/Tabla1[[#This Row],[Total 2025]]</f>
        <v>0</v>
      </c>
      <c r="BE14" s="42"/>
      <c r="BF14" s="42"/>
      <c r="BG14" s="42"/>
      <c r="BH14" s="40"/>
      <c r="BI14" s="40"/>
      <c r="BJ14" s="40"/>
    </row>
    <row r="15" spans="1:62" s="35" customFormat="1" ht="210">
      <c r="A15" s="36">
        <v>75</v>
      </c>
      <c r="B15" s="36" t="s">
        <v>82</v>
      </c>
      <c r="C15" s="36" t="s">
        <v>83</v>
      </c>
      <c r="D15" s="36" t="s">
        <v>84</v>
      </c>
      <c r="E15" s="36" t="s">
        <v>85</v>
      </c>
      <c r="F15" s="36" t="s">
        <v>89</v>
      </c>
      <c r="G15" s="36" t="s">
        <v>90</v>
      </c>
      <c r="H15" s="36">
        <v>350204900</v>
      </c>
      <c r="I15" s="36" t="s">
        <v>91</v>
      </c>
      <c r="J15" s="36">
        <v>2</v>
      </c>
      <c r="K15" s="36" t="s">
        <v>81</v>
      </c>
      <c r="L15" s="36" t="s">
        <v>135</v>
      </c>
      <c r="M15" s="36">
        <v>5</v>
      </c>
      <c r="N15" s="36">
        <v>2</v>
      </c>
      <c r="O15" s="36">
        <v>1</v>
      </c>
      <c r="P15" s="23">
        <f>+Tabla1[[#This Row],[Meta Ejecutada Vigencia4]]/Tabla1[[#This Row],[Meta Programada Vigencia]]</f>
        <v>0.5</v>
      </c>
      <c r="Q15" s="23">
        <f>+Tabla1[[#This Row],[Meta Ejecutada Vigencia4]]/Tabla1[[#This Row],[Meta Programada Cuatrienio3]]</f>
        <v>0.2</v>
      </c>
      <c r="R15" s="56" t="s">
        <v>160</v>
      </c>
      <c r="S15" s="26" t="s">
        <v>145</v>
      </c>
      <c r="T15" s="49">
        <v>1000000000</v>
      </c>
      <c r="U15" s="28">
        <v>85060000</v>
      </c>
      <c r="V15" s="37" t="s">
        <v>177</v>
      </c>
      <c r="W15" s="37" t="s">
        <v>174</v>
      </c>
      <c r="X15" s="22">
        <v>221</v>
      </c>
      <c r="Y15" s="26" t="s">
        <v>181</v>
      </c>
      <c r="Z15" s="29">
        <f>Tabla1[[#This Row],[Valor Vigencia Proyecto]]</f>
        <v>85060000</v>
      </c>
      <c r="AA15" s="31"/>
      <c r="AB15" s="31"/>
      <c r="AC15" s="31"/>
      <c r="AD15" s="29">
        <v>0</v>
      </c>
      <c r="AE15" s="31"/>
      <c r="AF15" s="31"/>
      <c r="AG15" s="31"/>
      <c r="AH15" s="31"/>
      <c r="AI15" s="31"/>
      <c r="AJ15" s="31"/>
      <c r="AK15" s="31"/>
      <c r="AL15" s="31"/>
      <c r="AM15" s="29">
        <v>0</v>
      </c>
      <c r="AN15" s="30">
        <f>(Tabla1[[#This Row],[Recursos propios 2025]]+Tabla1[[#This Row],[SGP Cultura 2025]])</f>
        <v>85060000</v>
      </c>
      <c r="AO15" s="31">
        <v>24000000</v>
      </c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64">
        <f>SUM(Tabla1[[#This Row],[Recursos propios 20252]:[Otros 202515]])</f>
        <v>24000000</v>
      </c>
      <c r="BD15" s="27">
        <f>+Tabla1[[#This Row],[Total Comprometido 2025]]/Tabla1[[#This Row],[Total 2025]]</f>
        <v>0.28215377380672468</v>
      </c>
      <c r="BE15" s="32"/>
      <c r="BF15" s="32"/>
      <c r="BG15" s="31"/>
      <c r="BH15" s="36" t="s">
        <v>137</v>
      </c>
      <c r="BI15" s="33" t="s">
        <v>138</v>
      </c>
      <c r="BJ15" s="36" t="s">
        <v>140</v>
      </c>
    </row>
    <row r="16" spans="1:62" s="35" customFormat="1" ht="165">
      <c r="A16" s="24">
        <v>76</v>
      </c>
      <c r="B16" s="24" t="s">
        <v>82</v>
      </c>
      <c r="C16" s="24" t="s">
        <v>83</v>
      </c>
      <c r="D16" s="24" t="s">
        <v>84</v>
      </c>
      <c r="E16" s="24" t="s">
        <v>85</v>
      </c>
      <c r="F16" s="24" t="s">
        <v>92</v>
      </c>
      <c r="G16" s="24" t="s">
        <v>93</v>
      </c>
      <c r="H16" s="24">
        <v>350211400</v>
      </c>
      <c r="I16" s="24" t="s">
        <v>94</v>
      </c>
      <c r="J16" s="25">
        <v>4</v>
      </c>
      <c r="K16" s="24" t="s">
        <v>81</v>
      </c>
      <c r="L16" s="24" t="s">
        <v>135</v>
      </c>
      <c r="M16" s="25">
        <v>8</v>
      </c>
      <c r="N16" s="24">
        <v>3</v>
      </c>
      <c r="O16" s="24">
        <v>0.5</v>
      </c>
      <c r="P16" s="23">
        <f>+Tabla1[[#This Row],[Meta Ejecutada Vigencia4]]/Tabla1[[#This Row],[Meta Programada Vigencia]]</f>
        <v>0.16666666666666666</v>
      </c>
      <c r="Q16" s="23">
        <f>+Tabla1[[#This Row],[Meta Ejecutada Vigencia4]]/Tabla1[[#This Row],[Meta Programada Cuatrienio3]]</f>
        <v>6.25E-2</v>
      </c>
      <c r="R16" s="56" t="s">
        <v>160</v>
      </c>
      <c r="S16" s="26" t="s">
        <v>145</v>
      </c>
      <c r="T16" s="49"/>
      <c r="U16" s="28">
        <v>199140000</v>
      </c>
      <c r="V16" s="37" t="s">
        <v>177</v>
      </c>
      <c r="W16" s="37" t="s">
        <v>174</v>
      </c>
      <c r="X16" s="22">
        <v>50</v>
      </c>
      <c r="Y16" s="68" t="s">
        <v>182</v>
      </c>
      <c r="Z16" s="29">
        <f>Tabla1[[#This Row],[Valor Vigencia Proyecto]]</f>
        <v>199140000</v>
      </c>
      <c r="AA16" s="31"/>
      <c r="AB16" s="31"/>
      <c r="AC16" s="31"/>
      <c r="AD16" s="29">
        <v>0</v>
      </c>
      <c r="AE16" s="31"/>
      <c r="AF16" s="31"/>
      <c r="AG16" s="31"/>
      <c r="AH16" s="31"/>
      <c r="AI16" s="31"/>
      <c r="AJ16" s="31"/>
      <c r="AK16" s="31"/>
      <c r="AL16" s="31"/>
      <c r="AM16" s="29">
        <v>0</v>
      </c>
      <c r="AN16" s="30">
        <f>(Tabla1[[#This Row],[Recursos propios 2025]]+Tabla1[[#This Row],[SGP Cultura 2025]])</f>
        <v>199140000</v>
      </c>
      <c r="AO16" s="31">
        <v>70800000</v>
      </c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66">
        <f>SUM(Tabla1[[#This Row],[Recursos propios 20252]:[Otros 202515]])</f>
        <v>70800000</v>
      </c>
      <c r="BD16" s="27">
        <f>+Tabla1[[#This Row],[Total Comprometido 2025]]/Tabla1[[#This Row],[Total 2025]]</f>
        <v>0.35552877372702624</v>
      </c>
      <c r="BE16" s="31"/>
      <c r="BF16" s="31"/>
      <c r="BG16" s="31"/>
      <c r="BH16" s="24" t="s">
        <v>137</v>
      </c>
      <c r="BI16" s="33" t="s">
        <v>138</v>
      </c>
      <c r="BJ16" s="24" t="s">
        <v>140</v>
      </c>
    </row>
    <row r="17" spans="1:62" s="35" customFormat="1" ht="324">
      <c r="A17" s="36">
        <v>139</v>
      </c>
      <c r="B17" s="36" t="s">
        <v>95</v>
      </c>
      <c r="C17" s="36" t="s">
        <v>75</v>
      </c>
      <c r="D17" s="36" t="s">
        <v>76</v>
      </c>
      <c r="E17" s="36" t="s">
        <v>77</v>
      </c>
      <c r="F17" s="36" t="s">
        <v>96</v>
      </c>
      <c r="G17" s="36" t="s">
        <v>97</v>
      </c>
      <c r="H17" s="36">
        <v>330105400</v>
      </c>
      <c r="I17" s="36" t="s">
        <v>98</v>
      </c>
      <c r="J17" s="36">
        <v>610</v>
      </c>
      <c r="K17" s="36" t="s">
        <v>81</v>
      </c>
      <c r="L17" s="36" t="s">
        <v>135</v>
      </c>
      <c r="M17" s="36">
        <v>1000</v>
      </c>
      <c r="N17" s="36">
        <v>350</v>
      </c>
      <c r="O17" s="36">
        <v>0</v>
      </c>
      <c r="P17" s="38">
        <f>+Tabla1[[#This Row],[Meta Ejecutada Vigencia4]]/Tabla1[[#This Row],[Meta Programada Vigencia]]</f>
        <v>0</v>
      </c>
      <c r="Q17" s="38">
        <f>+Tabla1[[#This Row],[Meta Ejecutada Vigencia4]]/Tabla1[[#This Row],[Meta Programada Cuatrienio3]]</f>
        <v>0</v>
      </c>
      <c r="R17" s="57" t="s">
        <v>161</v>
      </c>
      <c r="S17" s="26" t="s">
        <v>146</v>
      </c>
      <c r="T17" s="50">
        <v>17947562663</v>
      </c>
      <c r="U17" s="28">
        <v>1443000000</v>
      </c>
      <c r="V17" s="37" t="s">
        <v>185</v>
      </c>
      <c r="W17" s="37" t="s">
        <v>184</v>
      </c>
      <c r="X17" s="37">
        <v>29</v>
      </c>
      <c r="Y17" s="26" t="s">
        <v>183</v>
      </c>
      <c r="Z17" s="29">
        <f>Tabla1[[#This Row],[Valor Vigencia Proyecto]]</f>
        <v>1443000000</v>
      </c>
      <c r="AA17" s="39"/>
      <c r="AB17" s="39"/>
      <c r="AC17" s="39"/>
      <c r="AD17" s="29">
        <v>0</v>
      </c>
      <c r="AE17" s="39"/>
      <c r="AF17" s="39"/>
      <c r="AG17" s="39"/>
      <c r="AH17" s="39"/>
      <c r="AI17" s="39"/>
      <c r="AJ17" s="39"/>
      <c r="AK17" s="39"/>
      <c r="AL17" s="39"/>
      <c r="AM17" s="29">
        <v>0</v>
      </c>
      <c r="AN17" s="30">
        <f>(Tabla1[[#This Row],[Recursos propios 2025]]+Tabla1[[#This Row],[SGP Cultura 2025]])</f>
        <v>1443000000</v>
      </c>
      <c r="AO17" s="39">
        <v>375300000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65">
        <f>SUM(Tabla1[[#This Row],[Recursos propios 20252]:[Otros 202515]])</f>
        <v>375300000</v>
      </c>
      <c r="BD17" s="27">
        <f>+Tabla1[[#This Row],[Total Comprometido 2025]]/Tabla1[[#This Row],[Total 2025]]</f>
        <v>0.26008316008316007</v>
      </c>
      <c r="BE17" s="32"/>
      <c r="BF17" s="32"/>
      <c r="BG17" s="39"/>
      <c r="BH17" s="36" t="s">
        <v>137</v>
      </c>
      <c r="BI17" s="33" t="s">
        <v>138</v>
      </c>
      <c r="BJ17" s="36" t="s">
        <v>141</v>
      </c>
    </row>
    <row r="18" spans="1:62" s="35" customFormat="1" ht="90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23"/>
      <c r="R18" s="56" t="s">
        <v>162</v>
      </c>
      <c r="S18" s="26" t="s">
        <v>147</v>
      </c>
      <c r="T18" s="49">
        <v>1551291350.47</v>
      </c>
      <c r="U18" s="28">
        <v>871163592</v>
      </c>
      <c r="V18" s="22"/>
      <c r="W18" s="22"/>
      <c r="X18" s="22"/>
      <c r="Y18" s="22"/>
      <c r="Z18" s="29">
        <f>Tabla1[[#This Row],[Valor Vigencia Proyecto]]</f>
        <v>871163592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30">
        <f>(Tabla1[[#This Row],[Recursos propios 2025]]+Tabla1[[#This Row],[SGP Cultura 2025]])</f>
        <v>871163592</v>
      </c>
      <c r="AO18" s="42">
        <v>51000000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67">
        <f>SUM(Tabla1[[#This Row],[Recursos propios 20252]:[Otros 202515]])</f>
        <v>51000000</v>
      </c>
      <c r="BD18" s="43"/>
      <c r="BE18" s="44"/>
      <c r="BF18" s="44"/>
      <c r="BG18" s="42"/>
      <c r="BH18" s="40"/>
      <c r="BI18" s="40"/>
      <c r="BJ18" s="40"/>
    </row>
    <row r="19" spans="1:62" s="35" customFormat="1" ht="240">
      <c r="A19" s="24">
        <v>140</v>
      </c>
      <c r="B19" s="24" t="s">
        <v>95</v>
      </c>
      <c r="C19" s="24" t="s">
        <v>75</v>
      </c>
      <c r="D19" s="24" t="s">
        <v>76</v>
      </c>
      <c r="E19" s="24" t="s">
        <v>77</v>
      </c>
      <c r="F19" s="24" t="s">
        <v>99</v>
      </c>
      <c r="G19" s="24" t="s">
        <v>100</v>
      </c>
      <c r="H19" s="24">
        <v>330107300</v>
      </c>
      <c r="I19" s="24" t="s">
        <v>101</v>
      </c>
      <c r="J19" s="25">
        <v>2</v>
      </c>
      <c r="K19" s="24" t="s">
        <v>81</v>
      </c>
      <c r="L19" s="24" t="s">
        <v>135</v>
      </c>
      <c r="M19" s="25">
        <v>3</v>
      </c>
      <c r="N19" s="24">
        <v>1</v>
      </c>
      <c r="O19" s="24">
        <v>0.5</v>
      </c>
      <c r="P19" s="23">
        <f>+Tabla1[[#This Row],[Meta Ejecutada Vigencia4]]/Tabla1[[#This Row],[Meta Programada Vigencia]]</f>
        <v>0.5</v>
      </c>
      <c r="Q19" s="23">
        <f>+Tabla1[[#This Row],[Meta Ejecutada Vigencia4]]/Tabla1[[#This Row],[Meta Programada Cuatrienio3]]</f>
        <v>0.16666666666666666</v>
      </c>
      <c r="R19" s="57" t="s">
        <v>161</v>
      </c>
      <c r="S19" s="26" t="s">
        <v>146</v>
      </c>
      <c r="T19" s="49"/>
      <c r="U19" s="22"/>
      <c r="V19" s="22"/>
      <c r="W19" s="22"/>
      <c r="X19" s="22"/>
      <c r="Y19" s="71" t="s">
        <v>186</v>
      </c>
      <c r="Z19" s="29">
        <f>Tabla1[[#This Row],[Valor Vigencia Proyecto]]</f>
        <v>0</v>
      </c>
      <c r="AA19" s="31"/>
      <c r="AB19" s="31"/>
      <c r="AC19" s="31"/>
      <c r="AD19" s="29">
        <v>0</v>
      </c>
      <c r="AE19" s="31"/>
      <c r="AF19" s="31"/>
      <c r="AG19" s="31"/>
      <c r="AH19" s="31"/>
      <c r="AI19" s="31"/>
      <c r="AJ19" s="31"/>
      <c r="AK19" s="31"/>
      <c r="AL19" s="31"/>
      <c r="AM19" s="29"/>
      <c r="AN19" s="30">
        <f>(Tabla1[[#This Row],[Recursos propios 2025]]+Tabla1[[#This Row],[SGP Cultura 2025]])</f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64">
        <f>SUM(Tabla1[[#This Row],[Recursos propios 20252]:[Otros 202515]])</f>
        <v>0</v>
      </c>
      <c r="BD19" s="27" t="e">
        <f>+Tabla1[[#This Row],[Total Comprometido 2025]]/Tabla1[[#This Row],[Total 2025]]</f>
        <v>#DIV/0!</v>
      </c>
      <c r="BE19" s="31"/>
      <c r="BF19" s="31"/>
      <c r="BG19" s="31"/>
      <c r="BH19" s="24" t="s">
        <v>137</v>
      </c>
      <c r="BI19" s="33" t="s">
        <v>138</v>
      </c>
      <c r="BJ19" s="24" t="s">
        <v>141</v>
      </c>
    </row>
    <row r="20" spans="1:62" s="35" customFormat="1" ht="180">
      <c r="A20" s="36">
        <v>141</v>
      </c>
      <c r="B20" s="36" t="s">
        <v>95</v>
      </c>
      <c r="C20" s="36" t="s">
        <v>75</v>
      </c>
      <c r="D20" s="36" t="s">
        <v>76</v>
      </c>
      <c r="E20" s="36" t="s">
        <v>77</v>
      </c>
      <c r="F20" s="36" t="s">
        <v>102</v>
      </c>
      <c r="G20" s="36" t="s">
        <v>103</v>
      </c>
      <c r="H20" s="36">
        <v>330112900</v>
      </c>
      <c r="I20" s="36" t="s">
        <v>104</v>
      </c>
      <c r="J20" s="36">
        <v>1</v>
      </c>
      <c r="K20" s="36" t="s">
        <v>81</v>
      </c>
      <c r="L20" s="36" t="s">
        <v>135</v>
      </c>
      <c r="M20" s="36">
        <v>5</v>
      </c>
      <c r="N20" s="36">
        <v>2</v>
      </c>
      <c r="O20" s="36">
        <v>0</v>
      </c>
      <c r="P20" s="38">
        <f>+Tabla1[[#This Row],[Meta Ejecutada Vigencia4]]/Tabla1[[#This Row],[Meta Programada Vigencia]]</f>
        <v>0</v>
      </c>
      <c r="Q20" s="38">
        <f>+Tabla1[[#This Row],[Meta Ejecutada Vigencia4]]/Tabla1[[#This Row],[Meta Programada Cuatrienio3]]</f>
        <v>0</v>
      </c>
      <c r="R20" s="57" t="s">
        <v>163</v>
      </c>
      <c r="S20" s="26" t="s">
        <v>148</v>
      </c>
      <c r="T20" s="50">
        <v>130618333</v>
      </c>
      <c r="U20" s="28">
        <v>32000000</v>
      </c>
      <c r="V20" s="37"/>
      <c r="W20" s="37"/>
      <c r="X20" s="37"/>
      <c r="Y20" s="37"/>
      <c r="Z20" s="29">
        <f>Tabla1[[#This Row],[Valor Vigencia Proyecto]]</f>
        <v>32000000</v>
      </c>
      <c r="AA20" s="39"/>
      <c r="AB20" s="39"/>
      <c r="AC20" s="39"/>
      <c r="AD20" s="29">
        <v>0</v>
      </c>
      <c r="AE20" s="39"/>
      <c r="AF20" s="39"/>
      <c r="AG20" s="39"/>
      <c r="AH20" s="39"/>
      <c r="AI20" s="39"/>
      <c r="AJ20" s="39"/>
      <c r="AK20" s="39"/>
      <c r="AL20" s="39"/>
      <c r="AM20" s="29"/>
      <c r="AN20" s="30">
        <f>(Tabla1[[#This Row],[Recursos propios 2025]]+Tabla1[[#This Row],[SGP Cultura 2025]])</f>
        <v>32000000</v>
      </c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67">
        <f>SUM(Tabla1[[#This Row],[Recursos propios 20252]:[Otros 202515]])</f>
        <v>0</v>
      </c>
      <c r="BD20" s="27">
        <f>+Tabla1[[#This Row],[Total Comprometido 2025]]/Tabla1[[#This Row],[Total 2025]]</f>
        <v>0</v>
      </c>
      <c r="BE20" s="39"/>
      <c r="BF20" s="39"/>
      <c r="BG20" s="39"/>
      <c r="BH20" s="36" t="s">
        <v>137</v>
      </c>
      <c r="BI20" s="33" t="s">
        <v>138</v>
      </c>
      <c r="BJ20" s="36" t="s">
        <v>141</v>
      </c>
    </row>
    <row r="21" spans="1:62" s="35" customFormat="1" ht="306">
      <c r="A21" s="24">
        <v>142</v>
      </c>
      <c r="B21" s="24" t="s">
        <v>95</v>
      </c>
      <c r="C21" s="24" t="s">
        <v>75</v>
      </c>
      <c r="D21" s="24" t="s">
        <v>76</v>
      </c>
      <c r="E21" s="24" t="s">
        <v>77</v>
      </c>
      <c r="F21" s="24" t="s">
        <v>105</v>
      </c>
      <c r="G21" s="24" t="s">
        <v>106</v>
      </c>
      <c r="H21" s="24">
        <v>330108700</v>
      </c>
      <c r="I21" s="24" t="s">
        <v>107</v>
      </c>
      <c r="J21" s="25">
        <v>1</v>
      </c>
      <c r="K21" s="24" t="s">
        <v>81</v>
      </c>
      <c r="L21" s="24" t="s">
        <v>136</v>
      </c>
      <c r="M21" s="25">
        <v>2</v>
      </c>
      <c r="N21" s="24">
        <v>2</v>
      </c>
      <c r="O21" s="24">
        <v>0</v>
      </c>
      <c r="P21" s="23">
        <f>+Tabla1[[#This Row],[Meta Ejecutada Vigencia4]]/Tabla1[[#This Row],[Meta Programada Vigencia]]</f>
        <v>0</v>
      </c>
      <c r="Q21" s="23">
        <f>+Tabla1[[#This Row],[Meta Ejecutada Vigencia4]]/Tabla1[[#This Row],[Meta Programada Cuatrienio3]]</f>
        <v>0</v>
      </c>
      <c r="R21" s="56" t="s">
        <v>164</v>
      </c>
      <c r="S21" s="26" t="s">
        <v>149</v>
      </c>
      <c r="T21" s="49">
        <v>9503607738</v>
      </c>
      <c r="U21" s="28">
        <v>1020000000</v>
      </c>
      <c r="V21" s="37" t="s">
        <v>172</v>
      </c>
      <c r="W21" s="37" t="s">
        <v>173</v>
      </c>
      <c r="X21" s="22">
        <v>50</v>
      </c>
      <c r="Y21" s="37" t="s">
        <v>187</v>
      </c>
      <c r="Z21" s="29">
        <f>Tabla1[[#This Row],[Valor Vigencia Proyecto]]</f>
        <v>1020000000</v>
      </c>
      <c r="AA21" s="31"/>
      <c r="AB21" s="31"/>
      <c r="AC21" s="31"/>
      <c r="AD21" s="29">
        <v>0</v>
      </c>
      <c r="AE21" s="31"/>
      <c r="AF21" s="31"/>
      <c r="AG21" s="31"/>
      <c r="AH21" s="31"/>
      <c r="AI21" s="31"/>
      <c r="AJ21" s="31"/>
      <c r="AK21" s="31"/>
      <c r="AL21" s="31"/>
      <c r="AM21" s="29"/>
      <c r="AN21" s="30">
        <f>(Tabla1[[#This Row],[Recursos propios 2025]]+Tabla1[[#This Row],[SGP Cultura 2025]])</f>
        <v>1020000000</v>
      </c>
      <c r="AO21" s="31">
        <v>460850000</v>
      </c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64">
        <f>SUM(Tabla1[[#This Row],[Recursos propios 20252]:[Otros 202515]])</f>
        <v>460850000</v>
      </c>
      <c r="BD21" s="27">
        <f>+Tabla1[[#This Row],[Total Comprometido 2025]]/Tabla1[[#This Row],[Total 2025]]</f>
        <v>0.45181372549019611</v>
      </c>
      <c r="BE21" s="31"/>
      <c r="BF21" s="31"/>
      <c r="BG21" s="31"/>
      <c r="BH21" s="24" t="s">
        <v>137</v>
      </c>
      <c r="BI21" s="33" t="s">
        <v>138</v>
      </c>
      <c r="BJ21" s="24">
        <v>4.0999999999999996</v>
      </c>
    </row>
    <row r="22" spans="1:62" s="35" customFormat="1" ht="234">
      <c r="A22" s="74">
        <v>143</v>
      </c>
      <c r="B22" s="36" t="s">
        <v>95</v>
      </c>
      <c r="C22" s="36" t="s">
        <v>75</v>
      </c>
      <c r="D22" s="36" t="s">
        <v>76</v>
      </c>
      <c r="E22" s="36" t="s">
        <v>77</v>
      </c>
      <c r="F22" s="36" t="s">
        <v>108</v>
      </c>
      <c r="G22" s="36" t="s">
        <v>109</v>
      </c>
      <c r="H22" s="36">
        <v>330112600</v>
      </c>
      <c r="I22" s="36" t="s">
        <v>110</v>
      </c>
      <c r="J22" s="36">
        <v>1</v>
      </c>
      <c r="K22" s="36" t="s">
        <v>81</v>
      </c>
      <c r="L22" s="24" t="s">
        <v>136</v>
      </c>
      <c r="M22" s="36">
        <v>2</v>
      </c>
      <c r="N22" s="36">
        <v>2</v>
      </c>
      <c r="O22" s="36">
        <v>1</v>
      </c>
      <c r="P22" s="38">
        <f>+Tabla1[[#This Row],[Meta Ejecutada Vigencia4]]/Tabla1[[#This Row],[Meta Programada Vigencia]]</f>
        <v>0.5</v>
      </c>
      <c r="Q22" s="38">
        <f>+Tabla1[[#This Row],[Meta Ejecutada Vigencia4]]/Tabla1[[#This Row],[Meta Programada Cuatrienio3]]</f>
        <v>0.5</v>
      </c>
      <c r="R22" s="57" t="s">
        <v>165</v>
      </c>
      <c r="S22" s="26" t="s">
        <v>150</v>
      </c>
      <c r="T22" s="50">
        <v>16284284708.59</v>
      </c>
      <c r="U22" s="28">
        <v>4180000000</v>
      </c>
      <c r="V22" s="37" t="s">
        <v>172</v>
      </c>
      <c r="W22" s="37" t="s">
        <v>173</v>
      </c>
      <c r="X22" s="37">
        <v>200</v>
      </c>
      <c r="Y22" s="37" t="s">
        <v>171</v>
      </c>
      <c r="Z22" s="29">
        <v>2180913714</v>
      </c>
      <c r="AA22" s="39"/>
      <c r="AB22" s="39"/>
      <c r="AC22" s="39"/>
      <c r="AD22" s="29">
        <v>1999086286</v>
      </c>
      <c r="AE22" s="39"/>
      <c r="AF22" s="39"/>
      <c r="AG22" s="39"/>
      <c r="AH22" s="39"/>
      <c r="AI22" s="39"/>
      <c r="AJ22" s="39"/>
      <c r="AK22" s="39"/>
      <c r="AL22" s="39"/>
      <c r="AM22" s="29"/>
      <c r="AN22" s="30">
        <f>(Tabla1[[#This Row],[Recursos propios 2025]]+Tabla1[[#This Row],[SGP Cultura 2025]])</f>
        <v>4180000000</v>
      </c>
      <c r="AO22" s="39">
        <v>3388794000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67">
        <f>SUM(Tabla1[[#This Row],[Recursos propios 20252]:[Otros 202515]])</f>
        <v>3388794000</v>
      </c>
      <c r="BD22" s="27">
        <f>+Tabla1[[#This Row],[Total Comprometido 2025]]/Tabla1[[#This Row],[Total 2025]]</f>
        <v>0.81071626794258378</v>
      </c>
      <c r="BE22" s="39">
        <v>6143333</v>
      </c>
      <c r="BF22" s="39">
        <v>6143333</v>
      </c>
      <c r="BG22" s="39"/>
      <c r="BH22" s="36" t="s">
        <v>137</v>
      </c>
      <c r="BI22" s="33" t="s">
        <v>138</v>
      </c>
      <c r="BJ22" s="36" t="s">
        <v>141</v>
      </c>
    </row>
    <row r="23" spans="1:62" s="35" customFormat="1" ht="234">
      <c r="A23" s="24">
        <v>144</v>
      </c>
      <c r="B23" s="24" t="s">
        <v>95</v>
      </c>
      <c r="C23" s="24" t="s">
        <v>75</v>
      </c>
      <c r="D23" s="24" t="s">
        <v>111</v>
      </c>
      <c r="E23" s="24" t="s">
        <v>112</v>
      </c>
      <c r="F23" s="24" t="s">
        <v>113</v>
      </c>
      <c r="G23" s="24" t="s">
        <v>114</v>
      </c>
      <c r="H23" s="24">
        <v>330200200</v>
      </c>
      <c r="I23" s="24" t="s">
        <v>115</v>
      </c>
      <c r="J23" s="25">
        <v>1</v>
      </c>
      <c r="K23" s="24" t="s">
        <v>81</v>
      </c>
      <c r="L23" s="24" t="s">
        <v>135</v>
      </c>
      <c r="M23" s="25">
        <v>2</v>
      </c>
      <c r="N23" s="24">
        <v>0.75</v>
      </c>
      <c r="O23" s="24">
        <v>0.25</v>
      </c>
      <c r="P23" s="23">
        <f>+Tabla1[[#This Row],[Meta Ejecutada Vigencia4]]/Tabla1[[#This Row],[Meta Programada Vigencia]]</f>
        <v>0.33333333333333331</v>
      </c>
      <c r="Q23" s="23">
        <f>+Tabla1[[#This Row],[Meta Ejecutada Vigencia4]]/Tabla1[[#This Row],[Meta Programada Cuatrienio3]]</f>
        <v>0.125</v>
      </c>
      <c r="R23" s="56" t="s">
        <v>166</v>
      </c>
      <c r="S23" s="26" t="s">
        <v>151</v>
      </c>
      <c r="T23" s="49"/>
      <c r="U23" s="28">
        <v>360000000</v>
      </c>
      <c r="V23" s="22" t="s">
        <v>191</v>
      </c>
      <c r="W23" s="37" t="s">
        <v>173</v>
      </c>
      <c r="X23" s="22">
        <v>50</v>
      </c>
      <c r="Y23" s="70" t="s">
        <v>192</v>
      </c>
      <c r="Z23" s="29">
        <f>Tabla1[[#This Row],[Valor Vigencia Proyecto]]</f>
        <v>360000000</v>
      </c>
      <c r="AA23" s="31"/>
      <c r="AB23" s="31"/>
      <c r="AC23" s="31"/>
      <c r="AD23" s="29">
        <v>0</v>
      </c>
      <c r="AE23" s="31"/>
      <c r="AF23" s="31"/>
      <c r="AG23" s="31"/>
      <c r="AH23" s="31"/>
      <c r="AI23" s="31"/>
      <c r="AJ23" s="31"/>
      <c r="AK23" s="31"/>
      <c r="AL23" s="31"/>
      <c r="AM23" s="29">
        <v>0</v>
      </c>
      <c r="AN23" s="30">
        <f>(Tabla1[[#This Row],[Recursos propios 2025]]+Tabla1[[#This Row],[SGP Cultura 2025]])</f>
        <v>360000000</v>
      </c>
      <c r="AO23" s="31">
        <v>40000000</v>
      </c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64">
        <f>SUM(Tabla1[[#This Row],[Recursos propios 20252]:[Otros 202515]])</f>
        <v>40000000</v>
      </c>
      <c r="BD23" s="27">
        <f>+Tabla1[[#This Row],[Total Comprometido 2025]]/Tabla1[[#This Row],[Total 2025]]</f>
        <v>0.1111111111111111</v>
      </c>
      <c r="BE23" s="31"/>
      <c r="BF23" s="31"/>
      <c r="BG23" s="31"/>
      <c r="BH23" s="24" t="s">
        <v>137</v>
      </c>
      <c r="BI23" s="33" t="s">
        <v>138</v>
      </c>
      <c r="BJ23" s="24">
        <v>11</v>
      </c>
    </row>
    <row r="24" spans="1:62" s="35" customFormat="1" ht="360">
      <c r="A24" s="24">
        <v>146</v>
      </c>
      <c r="B24" s="24" t="s">
        <v>95</v>
      </c>
      <c r="C24" s="24" t="s">
        <v>75</v>
      </c>
      <c r="D24" s="24" t="s">
        <v>111</v>
      </c>
      <c r="E24" s="24" t="s">
        <v>112</v>
      </c>
      <c r="F24" s="24" t="s">
        <v>116</v>
      </c>
      <c r="G24" s="24" t="s">
        <v>117</v>
      </c>
      <c r="H24" s="24">
        <v>330204900</v>
      </c>
      <c r="I24" s="24" t="s">
        <v>118</v>
      </c>
      <c r="J24" s="25">
        <v>0</v>
      </c>
      <c r="K24" s="24" t="s">
        <v>81</v>
      </c>
      <c r="L24" s="24" t="s">
        <v>136</v>
      </c>
      <c r="M24" s="25">
        <v>1</v>
      </c>
      <c r="N24" s="24">
        <v>1</v>
      </c>
      <c r="O24" s="24">
        <v>0.25</v>
      </c>
      <c r="P24" s="38">
        <f>+Tabla1[[#This Row],[Meta Ejecutada Vigencia4]]/Tabla1[[#This Row],[Meta Programada Vigencia]]</f>
        <v>0.25</v>
      </c>
      <c r="Q24" s="38">
        <f>+Tabla1[[#This Row],[Meta Ejecutada Vigencia4]]/Tabla1[[#This Row],[Meta Programada Cuatrienio3]]</f>
        <v>0.25</v>
      </c>
      <c r="R24" s="57" t="s">
        <v>166</v>
      </c>
      <c r="S24" s="37" t="s">
        <v>151</v>
      </c>
      <c r="T24" s="50"/>
      <c r="U24" s="28">
        <v>231900000</v>
      </c>
      <c r="V24" s="72" t="s">
        <v>190</v>
      </c>
      <c r="W24" s="37" t="s">
        <v>173</v>
      </c>
      <c r="X24" s="37">
        <v>50</v>
      </c>
      <c r="Y24" s="69" t="s">
        <v>189</v>
      </c>
      <c r="Z24" s="29">
        <f>Tabla1[[#This Row],[Valor Vigencia Proyecto]]</f>
        <v>231900000</v>
      </c>
      <c r="AA24" s="39"/>
      <c r="AB24" s="39"/>
      <c r="AC24" s="39"/>
      <c r="AD24" s="29">
        <v>0</v>
      </c>
      <c r="AE24" s="39"/>
      <c r="AF24" s="39"/>
      <c r="AG24" s="39"/>
      <c r="AH24" s="39"/>
      <c r="AI24" s="39"/>
      <c r="AJ24" s="39"/>
      <c r="AK24" s="39"/>
      <c r="AL24" s="39"/>
      <c r="AM24" s="29">
        <v>0</v>
      </c>
      <c r="AN24" s="30">
        <f>(Tabla1[[#This Row],[Recursos propios 2025]]+Tabla1[[#This Row],[SGP Cultura 2025]])</f>
        <v>231900000</v>
      </c>
      <c r="AO24" s="39">
        <v>50000000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67">
        <f>SUM(Tabla1[[#This Row],[Recursos propios 20252]:[Otros 202515]])</f>
        <v>50000000</v>
      </c>
      <c r="BD24" s="27">
        <f>+Tabla1[[#This Row],[Total Comprometido 2025]]/Tabla1[[#This Row],[Total 2025]]</f>
        <v>0.21561017680034497</v>
      </c>
      <c r="BE24" s="39"/>
      <c r="BF24" s="39"/>
      <c r="BG24" s="39"/>
      <c r="BH24" s="24" t="s">
        <v>137</v>
      </c>
      <c r="BI24" s="33" t="s">
        <v>138</v>
      </c>
      <c r="BJ24" s="24">
        <v>11</v>
      </c>
    </row>
    <row r="25" spans="1:62" s="35" customFormat="1" ht="216">
      <c r="A25" s="74">
        <v>147</v>
      </c>
      <c r="B25" s="36" t="s">
        <v>95</v>
      </c>
      <c r="C25" s="36" t="s">
        <v>75</v>
      </c>
      <c r="D25" s="36" t="s">
        <v>111</v>
      </c>
      <c r="E25" s="36" t="s">
        <v>112</v>
      </c>
      <c r="F25" s="36" t="s">
        <v>119</v>
      </c>
      <c r="G25" s="36" t="s">
        <v>120</v>
      </c>
      <c r="H25" s="36">
        <v>330205100</v>
      </c>
      <c r="I25" s="36" t="s">
        <v>121</v>
      </c>
      <c r="J25" s="36">
        <v>24</v>
      </c>
      <c r="K25" s="36" t="s">
        <v>81</v>
      </c>
      <c r="L25" s="36" t="s">
        <v>135</v>
      </c>
      <c r="M25" s="36">
        <v>50</v>
      </c>
      <c r="N25" s="36">
        <v>20</v>
      </c>
      <c r="O25" s="36">
        <v>0.25</v>
      </c>
      <c r="P25" s="23">
        <f>+Tabla1[[#This Row],[Meta Ejecutada Vigencia4]]/Tabla1[[#This Row],[Meta Programada Vigencia]]</f>
        <v>1.2500000000000001E-2</v>
      </c>
      <c r="Q25" s="23">
        <f>+Tabla1[[#This Row],[Meta Ejecutada Vigencia4]]/Tabla1[[#This Row],[Meta Programada Cuatrienio3]]</f>
        <v>5.0000000000000001E-3</v>
      </c>
      <c r="R25" s="56" t="s">
        <v>166</v>
      </c>
      <c r="S25" s="37" t="s">
        <v>152</v>
      </c>
      <c r="T25" s="49"/>
      <c r="U25" s="28">
        <v>2008100000</v>
      </c>
      <c r="V25" s="22" t="s">
        <v>191</v>
      </c>
      <c r="W25" s="37" t="s">
        <v>173</v>
      </c>
      <c r="X25" s="22">
        <v>50</v>
      </c>
      <c r="Y25" s="70" t="s">
        <v>188</v>
      </c>
      <c r="Z25" s="29">
        <f>Tabla1[[#This Row],[Valor Vigencia Proyecto]]</f>
        <v>2008100000</v>
      </c>
      <c r="AA25" s="31"/>
      <c r="AB25" s="31"/>
      <c r="AC25" s="31"/>
      <c r="AD25" s="29">
        <v>0</v>
      </c>
      <c r="AE25" s="31"/>
      <c r="AF25" s="31"/>
      <c r="AG25" s="31"/>
      <c r="AH25" s="31"/>
      <c r="AI25" s="31"/>
      <c r="AJ25" s="31"/>
      <c r="AK25" s="31"/>
      <c r="AL25" s="31"/>
      <c r="AM25" s="29">
        <v>0</v>
      </c>
      <c r="AN25" s="30">
        <f>(Tabla1[[#This Row],[Recursos propios 2025]]+Tabla1[[#This Row],[SGP Cultura 2025]])</f>
        <v>2008100000</v>
      </c>
      <c r="AO25" s="31">
        <v>1228600000</v>
      </c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64">
        <f>SUM(Tabla1[[#This Row],[Recursos propios 20252]:[Otros 202515]])</f>
        <v>1228600000</v>
      </c>
      <c r="BD25" s="27">
        <f>+Tabla1[[#This Row],[Total Comprometido 2025]]/Tabla1[[#This Row],[Total 2025]]</f>
        <v>0.61182212041233008</v>
      </c>
      <c r="BE25" s="31"/>
      <c r="BF25" s="31"/>
      <c r="BG25" s="31"/>
      <c r="BH25" s="36" t="s">
        <v>137</v>
      </c>
      <c r="BI25" s="33" t="s">
        <v>138</v>
      </c>
      <c r="BJ25" s="36">
        <v>11</v>
      </c>
    </row>
    <row r="26" spans="1:62" s="35" customFormat="1" ht="10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3"/>
      <c r="Q26" s="23"/>
      <c r="R26" s="56" t="s">
        <v>167</v>
      </c>
      <c r="S26" s="37" t="s">
        <v>153</v>
      </c>
      <c r="T26" s="49"/>
      <c r="U26" s="28">
        <v>159135000</v>
      </c>
      <c r="V26" s="22"/>
      <c r="W26" s="22"/>
      <c r="X26" s="22"/>
      <c r="Y26" s="37"/>
      <c r="Z26" s="29">
        <f>Tabla1[[#This Row],[Valor Vigencia Proyecto]]</f>
        <v>159135000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30">
        <f>(Tabla1[[#This Row],[Recursos propios 2025]]+Tabla1[[#This Row],[SGP Cultura 2025]])</f>
        <v>159135000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63"/>
      <c r="BD26" s="43"/>
      <c r="BE26" s="42"/>
      <c r="BF26" s="42"/>
      <c r="BG26" s="42"/>
      <c r="BH26" s="40"/>
      <c r="BI26" s="40"/>
      <c r="BJ26" s="40"/>
    </row>
    <row r="27" spans="1:62" s="35" customFormat="1" ht="126">
      <c r="A27" s="24">
        <v>148</v>
      </c>
      <c r="B27" s="24" t="s">
        <v>95</v>
      </c>
      <c r="C27" s="24" t="s">
        <v>75</v>
      </c>
      <c r="D27" s="24" t="s">
        <v>76</v>
      </c>
      <c r="E27" s="24" t="s">
        <v>77</v>
      </c>
      <c r="F27" s="24" t="s">
        <v>122</v>
      </c>
      <c r="G27" s="24" t="s">
        <v>123</v>
      </c>
      <c r="H27" s="24">
        <v>330106100</v>
      </c>
      <c r="I27" s="24" t="s">
        <v>124</v>
      </c>
      <c r="J27" s="25">
        <v>13</v>
      </c>
      <c r="K27" s="24" t="s">
        <v>81</v>
      </c>
      <c r="L27" s="24" t="s">
        <v>135</v>
      </c>
      <c r="M27" s="25">
        <v>300</v>
      </c>
      <c r="N27" s="24">
        <v>80</v>
      </c>
      <c r="O27" s="24">
        <v>0</v>
      </c>
      <c r="P27" s="38">
        <f>+Tabla1[[#This Row],[Meta Ejecutada Vigencia4]]/Tabla1[[#This Row],[Meta Programada Vigencia]]</f>
        <v>0</v>
      </c>
      <c r="Q27" s="23">
        <f>+Tabla1[[#This Row],[Meta Ejecutada Vigencia4]]/Tabla1[[#This Row],[Meta Programada Cuatrienio3]]</f>
        <v>0</v>
      </c>
      <c r="R27" s="57" t="s">
        <v>168</v>
      </c>
      <c r="S27" s="37" t="s">
        <v>154</v>
      </c>
      <c r="T27" s="28">
        <v>61599145</v>
      </c>
      <c r="U27" s="28">
        <v>20000000</v>
      </c>
      <c r="V27" s="37"/>
      <c r="W27" s="37"/>
      <c r="X27" s="37"/>
      <c r="Y27" s="37"/>
      <c r="Z27" s="29">
        <f>Tabla1[[#This Row],[Valor Vigencia Proyecto]]</f>
        <v>20000000</v>
      </c>
      <c r="AA27" s="39"/>
      <c r="AB27" s="39"/>
      <c r="AC27" s="39"/>
      <c r="AD27" s="29">
        <v>0</v>
      </c>
      <c r="AE27" s="39"/>
      <c r="AF27" s="39"/>
      <c r="AG27" s="39"/>
      <c r="AH27" s="39"/>
      <c r="AI27" s="39"/>
      <c r="AJ27" s="39"/>
      <c r="AK27" s="39"/>
      <c r="AL27" s="39"/>
      <c r="AM27" s="29"/>
      <c r="AN27" s="30">
        <f>(Tabla1[[#This Row],[Recursos propios 2025]]+Tabla1[[#This Row],[SGP Cultura 2025]])</f>
        <v>20000000</v>
      </c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65">
        <f>SUM(Tabla1[[#This Row],[Recursos propios 20252]:[Otros 202515]])</f>
        <v>0</v>
      </c>
      <c r="BD27" s="27">
        <f>+Tabla1[[#This Row],[Total Comprometido 2025]]/Tabla1[[#This Row],[Total 2025]]</f>
        <v>0</v>
      </c>
      <c r="BE27" s="39"/>
      <c r="BF27" s="39"/>
      <c r="BG27" s="39"/>
      <c r="BH27" s="24" t="s">
        <v>137</v>
      </c>
      <c r="BI27" s="33" t="s">
        <v>138</v>
      </c>
      <c r="BJ27" s="24" t="s">
        <v>141</v>
      </c>
    </row>
    <row r="28" spans="1:62" s="35" customFormat="1" ht="126">
      <c r="A28" s="24">
        <v>242</v>
      </c>
      <c r="B28" s="24" t="s">
        <v>125</v>
      </c>
      <c r="C28" s="24" t="s">
        <v>126</v>
      </c>
      <c r="D28" s="24" t="s">
        <v>127</v>
      </c>
      <c r="E28" s="24" t="s">
        <v>128</v>
      </c>
      <c r="F28" s="24" t="s">
        <v>129</v>
      </c>
      <c r="G28" s="24" t="s">
        <v>130</v>
      </c>
      <c r="H28" s="24">
        <v>459903400</v>
      </c>
      <c r="I28" s="24" t="s">
        <v>131</v>
      </c>
      <c r="J28" s="25">
        <v>1</v>
      </c>
      <c r="K28" s="24" t="s">
        <v>81</v>
      </c>
      <c r="L28" s="24" t="s">
        <v>136</v>
      </c>
      <c r="M28" s="25">
        <v>1</v>
      </c>
      <c r="N28" s="24">
        <v>1</v>
      </c>
      <c r="O28" s="24">
        <v>0</v>
      </c>
      <c r="P28" s="23">
        <f>+Tabla1[[#This Row],[Meta Ejecutada Vigencia4]]/Tabla1[[#This Row],[Meta Programada Vigencia]]</f>
        <v>0</v>
      </c>
      <c r="Q28" s="23">
        <f>+Tabla1[[#This Row],[Meta Ejecutada Vigencia4]]/Tabla1[[#This Row],[Meta Programada Cuatrienio3]]</f>
        <v>0</v>
      </c>
      <c r="R28" s="56" t="s">
        <v>169</v>
      </c>
      <c r="S28" s="37" t="s">
        <v>155</v>
      </c>
      <c r="T28" s="28">
        <v>88798860</v>
      </c>
      <c r="U28" s="28">
        <v>135231430</v>
      </c>
      <c r="V28" s="22"/>
      <c r="W28" s="37"/>
      <c r="X28" s="22"/>
      <c r="Y28" s="22"/>
      <c r="Z28" s="29">
        <f>Tabla1[[#This Row],[Valor Vigencia Proyecto]]</f>
        <v>135231430</v>
      </c>
      <c r="AA28" s="31"/>
      <c r="AB28" s="31"/>
      <c r="AC28" s="31"/>
      <c r="AD28" s="29">
        <v>0</v>
      </c>
      <c r="AE28" s="31"/>
      <c r="AF28" s="31"/>
      <c r="AG28" s="31"/>
      <c r="AH28" s="31"/>
      <c r="AI28" s="31"/>
      <c r="AJ28" s="31"/>
      <c r="AK28" s="31"/>
      <c r="AL28" s="31"/>
      <c r="AM28" s="29">
        <v>0</v>
      </c>
      <c r="AN28" s="30">
        <f>(Tabla1[[#This Row],[Recursos propios 2025]]+Tabla1[[#This Row],[SGP Cultura 2025]])</f>
        <v>135231430</v>
      </c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66">
        <f>SUM(Tabla1[[#This Row],[Recursos propios 20252]:[Otros 202515]])</f>
        <v>0</v>
      </c>
      <c r="BD28" s="27">
        <f>+Tabla1[[#This Row],[Total Comprometido 2025]]/Tabla1[[#This Row],[Total 2025]]</f>
        <v>0</v>
      </c>
      <c r="BE28" s="31"/>
      <c r="BF28" s="31"/>
      <c r="BG28" s="31"/>
      <c r="BH28" s="24" t="s">
        <v>137</v>
      </c>
      <c r="BI28" s="33" t="s">
        <v>138</v>
      </c>
      <c r="BJ28" s="24">
        <v>16</v>
      </c>
    </row>
    <row r="29" spans="1:62" s="35" customFormat="1" ht="180">
      <c r="A29" s="36">
        <v>269</v>
      </c>
      <c r="B29" s="36" t="s">
        <v>95</v>
      </c>
      <c r="C29" s="36" t="s">
        <v>75</v>
      </c>
      <c r="D29" s="36" t="s">
        <v>76</v>
      </c>
      <c r="E29" s="36" t="s">
        <v>77</v>
      </c>
      <c r="F29" s="36" t="s">
        <v>132</v>
      </c>
      <c r="G29" s="36" t="s">
        <v>133</v>
      </c>
      <c r="H29" s="36">
        <v>330109900</v>
      </c>
      <c r="I29" s="36" t="s">
        <v>134</v>
      </c>
      <c r="J29" s="36">
        <v>2</v>
      </c>
      <c r="K29" s="36" t="s">
        <v>81</v>
      </c>
      <c r="L29" s="36" t="s">
        <v>136</v>
      </c>
      <c r="M29" s="36">
        <v>3</v>
      </c>
      <c r="N29" s="36">
        <v>3</v>
      </c>
      <c r="O29" s="36">
        <v>0</v>
      </c>
      <c r="P29" s="38">
        <f>+Tabla1[[#This Row],[Meta Ejecutada Vigencia4]]/Tabla1[[#This Row],[Meta Programada Vigencia]]</f>
        <v>0</v>
      </c>
      <c r="Q29" s="23">
        <f>+Tabla1[[#This Row],[Meta Ejecutada Vigencia4]]/Tabla1[[#This Row],[Meta Programada Cuatrienio3]]</f>
        <v>0</v>
      </c>
      <c r="R29" s="57" t="s">
        <v>170</v>
      </c>
      <c r="S29" s="37" t="s">
        <v>156</v>
      </c>
      <c r="T29" s="50">
        <v>4246768097</v>
      </c>
      <c r="U29" s="28">
        <v>1000000000</v>
      </c>
      <c r="V29" s="22"/>
      <c r="W29" s="37"/>
      <c r="X29" s="37"/>
      <c r="Y29" s="37"/>
      <c r="Z29" s="29">
        <f>Tabla1[[#This Row],[Valor Vigencia Proyecto]]</f>
        <v>1000000000</v>
      </c>
      <c r="AA29" s="39"/>
      <c r="AB29" s="39"/>
      <c r="AC29" s="39"/>
      <c r="AD29" s="29">
        <v>0</v>
      </c>
      <c r="AE29" s="39"/>
      <c r="AF29" s="39"/>
      <c r="AG29" s="39"/>
      <c r="AH29" s="39"/>
      <c r="AI29" s="39"/>
      <c r="AJ29" s="39"/>
      <c r="AK29" s="39"/>
      <c r="AL29" s="39"/>
      <c r="AM29" s="29"/>
      <c r="AN29" s="30">
        <f>(Tabla1[[#This Row],[Recursos propios 2025]]+Tabla1[[#This Row],[SGP Cultura 2025]])</f>
        <v>1000000000</v>
      </c>
      <c r="AO29" s="39">
        <v>728800000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65">
        <f>SUM(Tabla1[[#This Row],[Recursos propios 20252]:[Otros 202515]])</f>
        <v>728800000</v>
      </c>
      <c r="BD29" s="27">
        <f>+Tabla1[[#This Row],[Total Comprometido 2025]]/Tabla1[[#This Row],[Total 2025]]</f>
        <v>0.7288</v>
      </c>
      <c r="BE29" s="39"/>
      <c r="BF29" s="39"/>
      <c r="BG29" s="39"/>
      <c r="BH29" s="36" t="s">
        <v>137</v>
      </c>
      <c r="BI29" s="33" t="s">
        <v>138</v>
      </c>
      <c r="BJ29" s="36">
        <v>4.0999999999999996</v>
      </c>
    </row>
    <row r="30" spans="1:6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58"/>
      <c r="Q30" s="58"/>
      <c r="R30" s="53"/>
      <c r="S30" s="53"/>
      <c r="T30" s="59"/>
      <c r="U30" s="59">
        <f>SUBTOTAL(109,Tabla1[Valor Vigencia Proyecto])</f>
        <v>13767530022</v>
      </c>
      <c r="V30" s="53"/>
      <c r="W30" s="53"/>
      <c r="X30" s="53"/>
      <c r="Y30" s="53"/>
      <c r="Z30" s="59">
        <f>SUBTOTAL(109,Tabla1[Recursos propios 2025])</f>
        <v>11768443736</v>
      </c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>
        <f>SUBTOTAL(109,Tabla1[Total 2025])</f>
        <v>13767530022</v>
      </c>
      <c r="AO30" s="59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73">
        <f>SUBTOTAL(109,Tabla1[Total Comprometido 2025])</f>
        <v>6765544000</v>
      </c>
      <c r="BD30" s="54"/>
      <c r="BE30" s="53"/>
      <c r="BF30" s="53"/>
      <c r="BG30" s="53"/>
      <c r="BH30" s="52"/>
      <c r="BI30" s="52"/>
      <c r="BJ30" s="52"/>
    </row>
  </sheetData>
  <sheetProtection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Lina María Arenas Salazar</cp:lastModifiedBy>
  <dcterms:created xsi:type="dcterms:W3CDTF">2024-06-03T22:05:35Z</dcterms:created>
  <dcterms:modified xsi:type="dcterms:W3CDTF">2025-03-21T15:41:55Z</dcterms:modified>
</cp:coreProperties>
</file>