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E:\Alcaldía 2025\Presupuesto 2025\Plan de acción 2025\Marzo 2025\"/>
    </mc:Choice>
  </mc:AlternateContent>
  <xr:revisionPtr revIDLastSave="0" documentId="8_{06862AF4-B109-4445-A2B2-771103C2E542}" xr6:coauthVersionLast="47" xr6:coauthVersionMax="47" xr10:uidLastSave="{00000000-0000-0000-0000-000000000000}"/>
  <bookViews>
    <workbookView xWindow="-120" yWindow="-120" windowWidth="29040" windowHeight="15840" xr2:uid="{00000000-000D-0000-FFFF-FFFF00000000}"/>
  </bookViews>
  <sheets>
    <sheet name="Plan de Accion" sheetId="1" r:id="rId1"/>
  </sheets>
  <definedNames>
    <definedName name="_xlnm._FilterDatabase" localSheetId="0" hidden="1">'Plan de Accion'!$A$10:$BJ$10</definedName>
    <definedName name="PA">'Plan de Accion'!$A$9:$BJ$29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1" i="1" l="1"/>
  <c r="P22" i="1"/>
  <c r="BF30" i="1"/>
  <c r="BE30" i="1"/>
  <c r="X21" i="1"/>
  <c r="O17" i="1"/>
  <c r="BF12" i="1"/>
  <c r="BF29" i="1"/>
  <c r="BF25" i="1"/>
  <c r="BF22" i="1"/>
  <c r="BF21" i="1"/>
  <c r="BF17" i="1"/>
  <c r="BF16" i="1"/>
  <c r="BF15" i="1"/>
  <c r="BF13" i="1"/>
  <c r="AN22" i="1" l="1"/>
  <c r="BC18" i="1"/>
  <c r="BC13" i="1"/>
  <c r="Z26" i="1" l="1"/>
  <c r="AN26" i="1" s="1"/>
  <c r="U30" i="1" l="1"/>
  <c r="Z29" i="1"/>
  <c r="AN29" i="1" s="1"/>
  <c r="Z28" i="1"/>
  <c r="AN28" i="1" s="1"/>
  <c r="Z27" i="1"/>
  <c r="AN27" i="1" s="1"/>
  <c r="Z25" i="1"/>
  <c r="AN25" i="1" s="1"/>
  <c r="Z24" i="1"/>
  <c r="AN24" i="1" s="1"/>
  <c r="Z23" i="1"/>
  <c r="AN23" i="1" s="1"/>
  <c r="Z21" i="1"/>
  <c r="AN21" i="1" s="1"/>
  <c r="Z19" i="1"/>
  <c r="AN19" i="1" s="1"/>
  <c r="Z20" i="1"/>
  <c r="AN20" i="1" s="1"/>
  <c r="Z18" i="1"/>
  <c r="AN18" i="1" s="1"/>
  <c r="Z14" i="1"/>
  <c r="AN14" i="1" s="1"/>
  <c r="BC14" i="1"/>
  <c r="Z16" i="1"/>
  <c r="AN16" i="1" s="1"/>
  <c r="Z17" i="1"/>
  <c r="AN17" i="1" s="1"/>
  <c r="Z15" i="1"/>
  <c r="AN15" i="1" s="1"/>
  <c r="Z11" i="1"/>
  <c r="AN11" i="1" s="1"/>
  <c r="Z13" i="1"/>
  <c r="AN13" i="1" s="1"/>
  <c r="Z12" i="1"/>
  <c r="AN12" i="1" s="1"/>
  <c r="AN30" i="1" l="1"/>
  <c r="Z30" i="1"/>
  <c r="BD13" i="1"/>
  <c r="BD14" i="1"/>
  <c r="P12" i="1"/>
  <c r="P15" i="1"/>
  <c r="P16" i="1"/>
  <c r="P17" i="1"/>
  <c r="P19" i="1"/>
  <c r="P20" i="1"/>
  <c r="P23" i="1"/>
  <c r="P24" i="1"/>
  <c r="P25" i="1"/>
  <c r="P27" i="1"/>
  <c r="P28" i="1"/>
  <c r="P29" i="1"/>
  <c r="P11" i="1"/>
  <c r="BC11" i="1"/>
  <c r="BC12" i="1"/>
  <c r="BC15" i="1"/>
  <c r="BC16" i="1"/>
  <c r="BC17" i="1"/>
  <c r="BC19" i="1"/>
  <c r="BC20" i="1"/>
  <c r="BC21" i="1"/>
  <c r="BC22" i="1"/>
  <c r="BC23" i="1"/>
  <c r="BC24" i="1"/>
  <c r="BC25" i="1"/>
  <c r="BC27" i="1"/>
  <c r="BC28" i="1"/>
  <c r="BC29" i="1"/>
  <c r="Q11" i="1"/>
  <c r="Q12" i="1"/>
  <c r="Q15" i="1"/>
  <c r="Q16" i="1"/>
  <c r="Q17" i="1"/>
  <c r="Q19" i="1"/>
  <c r="Q20" i="1"/>
  <c r="Q21" i="1"/>
  <c r="Q22" i="1"/>
  <c r="Q23" i="1"/>
  <c r="Q24" i="1"/>
  <c r="Q25" i="1"/>
  <c r="Q27" i="1"/>
  <c r="Q28" i="1"/>
  <c r="Q29" i="1"/>
  <c r="BC30" i="1" l="1"/>
  <c r="BD12" i="1"/>
  <c r="BD22" i="1"/>
  <c r="BD27" i="1"/>
  <c r="BD17" i="1"/>
  <c r="BD25" i="1"/>
  <c r="BD21" i="1"/>
  <c r="BD16" i="1"/>
  <c r="BD29" i="1"/>
  <c r="BD24" i="1"/>
  <c r="BD20" i="1"/>
  <c r="BD15" i="1"/>
  <c r="BD28" i="1"/>
  <c r="BD23" i="1"/>
  <c r="BD19" i="1"/>
  <c r="BD11" i="1"/>
</calcChain>
</file>

<file path=xl/sharedStrings.xml><?xml version="1.0" encoding="utf-8"?>
<sst xmlns="http://schemas.openxmlformats.org/spreadsheetml/2006/main" count="332" uniqueCount="202">
  <si>
    <t>Responsable</t>
  </si>
  <si>
    <t>Dependencia</t>
  </si>
  <si>
    <t>Actividades Realizadas</t>
  </si>
  <si>
    <t>Número de Beneficiarios</t>
  </si>
  <si>
    <t>Población Beneficiada</t>
  </si>
  <si>
    <t>Comuna o Barrio Beneficiado</t>
  </si>
  <si>
    <t>Valor Vigencia Proyecto</t>
  </si>
  <si>
    <t>Valor del Proyecto</t>
  </si>
  <si>
    <t>Nombre del Proyecto</t>
  </si>
  <si>
    <t>Porcentaje Avance Vigencia</t>
  </si>
  <si>
    <t>Meta Programada Vigencia</t>
  </si>
  <si>
    <t>Tipo de Meta</t>
  </si>
  <si>
    <t>Indicador de Producto</t>
  </si>
  <si>
    <t>Cod. Indicador de Producto</t>
  </si>
  <si>
    <t>Meta de Producto</t>
  </si>
  <si>
    <t>Cod. de Producto</t>
  </si>
  <si>
    <t>Programa</t>
  </si>
  <si>
    <t>Cod. Programa</t>
  </si>
  <si>
    <t>Sector</t>
  </si>
  <si>
    <t>Linea Estratégica</t>
  </si>
  <si>
    <t xml:space="preserve"> Consecutivo PDM</t>
  </si>
  <si>
    <t>ODS</t>
  </si>
  <si>
    <t>RESPONSABLES</t>
  </si>
  <si>
    <t>Recursos Gestionados</t>
  </si>
  <si>
    <t>Ejecución Presupuestal</t>
  </si>
  <si>
    <t>RECURSOS EJECUTADOS</t>
  </si>
  <si>
    <t>RECURSOS PROGRAMADOS</t>
  </si>
  <si>
    <t>PROYECTOS DE INVERSION</t>
  </si>
  <si>
    <t>CUMPLIMIENTO DE LA META</t>
  </si>
  <si>
    <t>PDM 2024-2027</t>
  </si>
  <si>
    <t>VIGENCIA</t>
  </si>
  <si>
    <r>
      <t>Unidad de Medida</t>
    </r>
    <r>
      <rPr>
        <b/>
        <sz val="12"/>
        <color rgb="FF002060"/>
        <rFont val="Arial"/>
        <family val="2"/>
      </rPr>
      <t>2</t>
    </r>
  </si>
  <si>
    <r>
      <t>Meta Ejecutada Vigencia</t>
    </r>
    <r>
      <rPr>
        <b/>
        <sz val="12"/>
        <color rgb="FF002060"/>
        <rFont val="Arial"/>
        <family val="2"/>
      </rPr>
      <t>4</t>
    </r>
  </si>
  <si>
    <t>LÍnea Base</t>
  </si>
  <si>
    <t>PLAN DE ACCION</t>
  </si>
  <si>
    <t>Código:  F-DPM-10100-238,37-060</t>
  </si>
  <si>
    <r>
      <t>Meta Programada Cuatrienio</t>
    </r>
    <r>
      <rPr>
        <b/>
        <sz val="12"/>
        <color rgb="FF002060"/>
        <rFont val="Arial"/>
        <family val="2"/>
      </rPr>
      <t>3</t>
    </r>
  </si>
  <si>
    <t>Porcentaje Avance Cuatrienio</t>
  </si>
  <si>
    <t>Código BPIN</t>
  </si>
  <si>
    <t>Total Recursos Obligados</t>
  </si>
  <si>
    <t>Total Recursos Pagados</t>
  </si>
  <si>
    <t>Versión: 2.0</t>
  </si>
  <si>
    <t>Fecha aprobación: Octubre-10-2024</t>
  </si>
  <si>
    <t>Página: 1 de 1</t>
  </si>
  <si>
    <t>Recursos propios 2025</t>
  </si>
  <si>
    <t>SGP Educación 2025</t>
  </si>
  <si>
    <t>SGP Salud 2025</t>
  </si>
  <si>
    <t>SGP Deporte 2025</t>
  </si>
  <si>
    <t>SGP Cultura 2025</t>
  </si>
  <si>
    <t>SGP Libre inversión 2025</t>
  </si>
  <si>
    <t>SGP Libre destinación 2025</t>
  </si>
  <si>
    <t>SGP Alimentación escolar 2025</t>
  </si>
  <si>
    <t>SGP Municipios río Magdalena 2025</t>
  </si>
  <si>
    <t>SGP APSB 2025</t>
  </si>
  <si>
    <t>Crédito 2025</t>
  </si>
  <si>
    <t>Transferencias de capital - cofinanciación departamento 2025</t>
  </si>
  <si>
    <t>Transferencias de capital - cofinanciación nación 2025</t>
  </si>
  <si>
    <t>Otros 2025</t>
  </si>
  <si>
    <t>Total 2025</t>
  </si>
  <si>
    <t>Recursos propios 20252</t>
  </si>
  <si>
    <t>SGP Educación 20253</t>
  </si>
  <si>
    <t>SGP Salud 20254</t>
  </si>
  <si>
    <t>SGP Deporte 20255</t>
  </si>
  <si>
    <t>SGP Cultura 20256</t>
  </si>
  <si>
    <t>SGP Libre inversión 20257</t>
  </si>
  <si>
    <t>SGP Libre destinación 20258</t>
  </si>
  <si>
    <t>SGP Alimentación escolar 20259</t>
  </si>
  <si>
    <t>SGP Municipios río Magdalena 202510</t>
  </si>
  <si>
    <t>SGP APSB 202511</t>
  </si>
  <si>
    <t>Crédito 202512</t>
  </si>
  <si>
    <t>Transferencias de capital - cofinanciación departamento 202513</t>
  </si>
  <si>
    <t>Transferencias de capital - cofinanciación nación 202514</t>
  </si>
  <si>
    <t>Otros 202515</t>
  </si>
  <si>
    <t>Total Comprometido 2025</t>
  </si>
  <si>
    <t>Territorio seguro que protege</t>
  </si>
  <si>
    <t>Cultura.</t>
  </si>
  <si>
    <t>3301</t>
  </si>
  <si>
    <t>Promoción y acceso efectivo a procesos culturales y artísticos. (3301)</t>
  </si>
  <si>
    <t>3301053</t>
  </si>
  <si>
    <t>Promocionar 100 actividades culturales como eventos basados en las manifestaciones culturales, turísticas y/o tradicionales de Bucaramanga como ciudad región   (revitalizando a su vez diversos escenarios como la concha Acústica José A. Morales).</t>
  </si>
  <si>
    <t>Servicio de promoción de actividades culturales (330105300)</t>
  </si>
  <si>
    <t>Número</t>
  </si>
  <si>
    <t>Territorio seguro que progresa</t>
  </si>
  <si>
    <t>Comercio, industria y turismo</t>
  </si>
  <si>
    <t>3502</t>
  </si>
  <si>
    <t>Productividad y competitividad de las empresas colombianas (3502).</t>
  </si>
  <si>
    <t>3502046</t>
  </si>
  <si>
    <t>Realizar siete (7) campañas que consoliden la promoción de Bucaramanga como epicentro Turístico</t>
  </si>
  <si>
    <t xml:space="preserve">Número de campañas realizadas (350204600). </t>
  </si>
  <si>
    <t>3502049</t>
  </si>
  <si>
    <t>Realizar 5 recorridos turísticos para la ciudad de Bucaramanga</t>
  </si>
  <si>
    <t>Recorridos realizados (350204900)</t>
  </si>
  <si>
    <t>3502114</t>
  </si>
  <si>
    <t>Dotar ocho 8 equipamientos turisticos en Bucaramanga</t>
  </si>
  <si>
    <t>Equipamientos turisticos dotados (350211400)</t>
  </si>
  <si>
    <t>Territorio seguro que integra</t>
  </si>
  <si>
    <t>3301054</t>
  </si>
  <si>
    <t>Brindar apoyo financiero al sector artístico y cultural a través de mil (1000) estímulos en convocatorias, nacionales, departamentales y/o municipales para fomentar la creación, investigación, itinerancia, distribución y/o comercialización artística, cultural, creativa y de gestión cultural.</t>
  </si>
  <si>
    <t>Servicio de apoyo financiero al sector artístico y cultural -estimulos.
  (330105400)</t>
  </si>
  <si>
    <t>3301073</t>
  </si>
  <si>
    <t>Fortalecer tres (3) servicios de circulación artística y cultural a través del territorio Cultural, creativo, turístico y de los saberes</t>
  </si>
  <si>
    <t>Servicio de circulación artística y cultural 
  (330107300)</t>
  </si>
  <si>
    <t>3301129</t>
  </si>
  <si>
    <t>Realizar cinco (5) Documentos de Planeación  elaborados, actualizados e implementados para el desarrollo de un territorio cultural y turistico de Bucaramanga.</t>
  </si>
  <si>
    <t>Documentos de planeación 
  (330112900)</t>
  </si>
  <si>
    <t>3301087</t>
  </si>
  <si>
    <t>Implementar 2 servicios de educación informal en áreas artísticas y culturales en la Biblioteca Gabriel Turbay y sus bibliotecas satélites y estrategias digitales y didácticas a través del fomento de las habilidades de lectura, escritura y oralidad en la ciudad de Bucaramanga.</t>
  </si>
  <si>
    <t>Servicio de educación informal en áreas artísticas y culturales 
  (330108700)</t>
  </si>
  <si>
    <t>3301126</t>
  </si>
  <si>
    <t>Ofrecer servicios de apoyo al proceso de formación artística y cultural implementado a través de dos (2) programas de formación en artes, oficios y saberes en el Municipio de Bucaramanga y sus zonas rurales.</t>
  </si>
  <si>
    <t>Servicio de apoyo al proceso de formación artística y cultural 
  (330112600)</t>
  </si>
  <si>
    <t>3302</t>
  </si>
  <si>
    <t>Gestión, protección y salvaguardia del patrimonio cultural colombiano. (3302)</t>
  </si>
  <si>
    <t>3302002</t>
  </si>
  <si>
    <t xml:space="preserve">Elaborar dos (2) documentos de lineamientos técnicos sobre el inventario de los BIC de Interés Cultural y atractivos turísticos del ámbito municipal con las que cuenta la entidad territorial elaborado
</t>
  </si>
  <si>
    <t>Documentos de lineamientos técnicos (330200200)</t>
  </si>
  <si>
    <t>3302049</t>
  </si>
  <si>
    <t xml:space="preserve">Brindar  1 servicio de salvaguardia al patrimonio inmaterial a través del proceso de identificación, documentación, investigación, recuperación, preservación, protección, promoción, valoración, transmisión y revitalización  del patrimonio inmaterial del municipio de Bucaramanga.
</t>
  </si>
  <si>
    <t>Servicio de salvaguardia al patrimonio inmaterial (330204900)</t>
  </si>
  <si>
    <t>3302051</t>
  </si>
  <si>
    <t xml:space="preserve">Brindar 50 servicios de intervencion de patrimonio material mueble a través de la recuperación  de obras del patrimonio artístico visual, bibliográfico y documental del Municipio de Bucaramanga.
</t>
  </si>
  <si>
    <t>Servicios de intervención al patrimonio material mueble (330205100)</t>
  </si>
  <si>
    <t>3301061</t>
  </si>
  <si>
    <t>Asistir a 300 personas técnicamente a través del fortalecimiento a los consejeros de Cultura</t>
  </si>
  <si>
    <t>Personas asistidas técnicamente
 (330106100)</t>
  </si>
  <si>
    <t>Territorio seguro que genera valor</t>
  </si>
  <si>
    <t>Gobierno territorial</t>
  </si>
  <si>
    <t>4599</t>
  </si>
  <si>
    <t>Fortalecimiento a la gestión y dirección de la administración pública territorial (4599)</t>
  </si>
  <si>
    <t>4599034</t>
  </si>
  <si>
    <t>Dotar una Sede con mobiliario y demás elementos requeridos para apoyar la prestación de los servicios del IMCT</t>
  </si>
  <si>
    <t>Sedes dotadas
  (459903400)</t>
  </si>
  <si>
    <t>3301099</t>
  </si>
  <si>
    <t xml:space="preserve">Brindar 3 servicios de acceso y aprovechamiento de información a los procesos culturales y artísticos a través de herramientas tecnológicas y de comunicación </t>
  </si>
  <si>
    <t>Servicio de información para el sector artístico y cultural (330109900)</t>
  </si>
  <si>
    <t>Acumulativa</t>
  </si>
  <si>
    <t>No Acumulativa</t>
  </si>
  <si>
    <t>IMCT</t>
  </si>
  <si>
    <t>MAYLIN TATIANA JARAMILLO B.</t>
  </si>
  <si>
    <t>10, 11</t>
  </si>
  <si>
    <t>8, 11</t>
  </si>
  <si>
    <t>4, 10</t>
  </si>
  <si>
    <t>Desarrollo de agenda cultural, artística, turística y/o tradicional a través de la promoción de manifestaciones y actividades en la ciudad de Bucaramanga</t>
  </si>
  <si>
    <t>Desarrollo de eventos de promoción cultural, artística, gastronómica, turística, histórica y patrimonial en la ciudad de Bucaramanga</t>
  </si>
  <si>
    <t>Desarrollo y Consolidación de la Estrategia Ciudad Región en el municipio de Bucaramanga</t>
  </si>
  <si>
    <t>Divulgación y posicionamiento de las diferentes experiencias turísticas, culturales y patrimoniales para la apuesta de Bucaramanga como epicentro turístico en la ciudad de Bucaramanga</t>
  </si>
  <si>
    <t>Apoyo a la promoción de las diferentes áreas artísticas y culturales en las líneas de creación, circulación, investigación, itinerancia, distribución y/o comercialización para los artistas y gestores culturales locales en Bucaramanga.</t>
  </si>
  <si>
    <t>Desarrollo de los beneficios económicos periódicos BEPS para el beneficio de los gestores y creadores  de la ciudad de Bucaramanga</t>
  </si>
  <si>
    <t>Fortalecimiento institucional del IMCT a través de la formulación de documentos de planificación en el sector cultural y turístico del municipio de Bucaramanga</t>
  </si>
  <si>
    <t>Apoyo al fomento y promoción de las habilidades de lectura, escritura y oralidad en la Biblioteca Gabriel Turbay e infraestructura cultural de la ciudad de Bucaramanga</t>
  </si>
  <si>
    <t>Fortalecimiento de los procesos que desarrolla la Escuela municipal de artes y oficios para la reconstrucción del tejido social y cultural de los ciudadanos del municipio de Bucaramanga</t>
  </si>
  <si>
    <t xml:space="preserve">Implementación de estrategias para la conservación y la salvaguarda del patrimonio cultural material e inmaterial en el municipio de Bucaramanga.  
</t>
  </si>
  <si>
    <t xml:space="preserve">Implementación de estrategias para la conservación y la salvaguarda del patrimonio cultural material e inmaterial en el municipio de Bucaramanga.  </t>
  </si>
  <si>
    <t>Fortalecimiento para la promoción e intervención de los escenarios para los espectáculos públicos de las artes escénicas de la ciudad de
Bucaramanga</t>
  </si>
  <si>
    <t>Fortalecimiento del consejo municipal de cultura y de turismo de Bucaramanga</t>
  </si>
  <si>
    <t>Fortalecimiento de los espacios culturales  del Instituto Municipal de cultura y turismo - IMCT del Municipio de Bucaramanga.</t>
  </si>
  <si>
    <t xml:space="preserve">Fortalecimiento de los servicios a la comunidad a través del acceso y aprovechamiento de las tecnologías de la información y la comunicación en el municipio de Bucaramanga. </t>
  </si>
  <si>
    <t>2024680010174</t>
  </si>
  <si>
    <t>2024680010151</t>
  </si>
  <si>
    <t>20246800010120</t>
  </si>
  <si>
    <t>2024680010153</t>
  </si>
  <si>
    <t>2024680010121</t>
  </si>
  <si>
    <t>2024680010152</t>
  </si>
  <si>
    <t>2024680010176</t>
  </si>
  <si>
    <t>2024680010118</t>
  </si>
  <si>
    <t>2024680010119</t>
  </si>
  <si>
    <t>2024680010150</t>
  </si>
  <si>
    <t>2024680010187</t>
  </si>
  <si>
    <t>2024680010175</t>
  </si>
  <si>
    <t>2024680010178</t>
  </si>
  <si>
    <t>2024680010114</t>
  </si>
  <si>
    <t>Toda la ciudad de Bucaramanga</t>
  </si>
  <si>
    <t>niñas,niños, jóvenes y adultos</t>
  </si>
  <si>
    <t>Familia, jovenes, adultos</t>
  </si>
  <si>
    <t>toda la ciudad de Bucaramanga</t>
  </si>
  <si>
    <t xml:space="preserve"> Formulación del programa de estímulos y adopción del programa de concertación cultural de Bucaramanga;</t>
  </si>
  <si>
    <t xml:space="preserve"> jovenes, adultos</t>
  </si>
  <si>
    <t>Desarrollar convocatoria de arte en circulación;
Desarrollar convocatoria para el fortalecimiento de las diferentes manifestaciones artísticas, culturales, creativas y de gestión cultural, a través de; Becas de creación, Becas de itinerancia, Becas de embellecimiento cultural y patrimonial, Salas concertadas, Concurso Jorge Valderrama Restrepo y Fortalecimiento cultural y turístico.</t>
  </si>
  <si>
    <t>Municipio de Bucaramanga</t>
  </si>
  <si>
    <t>Elaboración del bíc turístico</t>
  </si>
  <si>
    <t>Se promocionaron  3 actividades: Dia del Teatro, Dia del Artesano y  el circuito de cultura ciudadana</t>
  </si>
  <si>
    <t>Desarrollo de reuniones con los actores de  la estrategia BucaraSanta, la cual tiene como objetivo unificar la agenda cultural de Bucaramanga en el marco de la Semana Santa 2025</t>
  </si>
  <si>
    <t>Se realizaron 4 recorridos: Circuito Los Origenes, latifundio Rojo, Patrimonio y Comercio, Lo real Maravillosos</t>
  </si>
  <si>
    <t>Bucaramanga, Piedecuesta, Floridablanca, Lebrija, Barrancabermeja, Girón y Sangil).​
​
Internacional (Alemania, Chile, México, Duitama, España, Francia, Guatemala, Ecuador, Italia, Perú, Polonia, Puerto Rico, Republica Dominicana, Estados Unidos y Venezuela) ​
​
Nacional (Arauca, Barranquilla, Santa Marta, Cali, Bogotá, Medellín, Cúcuta, Pamplona, Valledupar). ​</t>
  </si>
  <si>
    <t>Se realizó la renovación estética de puntos físicos: Terminal de transporte, Centro comercial IV Eatpa y Patio de los Edecanes
Biblioteca Gabriel turbay</t>
  </si>
  <si>
    <t>Nacional (Barranquilla, Cartagena, Pereira, Bogotá, Medellín, Ibagué, La Guajira, Cúcuta, Aguachica, Yopal, Neiva, Santa Marta, Arauca, Montería, Santuario, Risaralda, Valledupar, Puerto Berrio, Z)​
​
Urbano (Bucaramanga, Oiba, Barrancabermeja, San Gil, Zapatoca, Suaita, Floridablanca, Socorro, Girón, Ocaña, Lebrija) ​
​
Internacional (Perú, Francia, México, Venezuela, Alemania, Reino Unido, España, Argentina, Ecuador, Puerto Rico, Holanda, Islandia, Nueva Zelanda, Guatemala, Chile, Polonia y Costa Rica). ​</t>
  </si>
  <si>
    <t>Familia, jovenes, adultos, Taxistas</t>
  </si>
  <si>
    <t>Campaña Turismo Seguro, Distribución Material Impreso POP en Puntos de Información (Mapas, pulseras, folletos, pasaportes, postales),Entrega Habladores a Hoteles, Restaurantes, Centros Comerciales. Proyectado 200 lugares estratégicos.</t>
  </si>
  <si>
    <t>Ganadores de la Convocatoria de Fomento de: Bucarasanta y Arte urbano</t>
  </si>
  <si>
    <t>Secretaria de Planeación, Contratistas del IMCT</t>
  </si>
  <si>
    <t>adultos</t>
  </si>
  <si>
    <t>Diagnóstico de la politica publica de turismo y el plan decenal de cultura y turismo, elaboración e mesa de trabajo con la Secretaría de planeación</t>
  </si>
  <si>
    <t>Se realizaron 6 talleres a personas con discapacidades visuales impactando 38 usuarios y 4 talleres a personas con discapacidad auditivas impactando 42 usuarios. el programa LEO generó piezas gráficas y videos para la divulgación de su oferta institucional. Como parte de esta estrategia, se entregó un pendón a cada biblioteca satélite y punto de lectura de Bucaramanga, A través de talleres, dinámicas interactivas y estrategias pedagógicas, se logró involucrar a aproximadamente 350 estudiante</t>
  </si>
  <si>
    <t>Para este primer ciclo del 2025 en la oferta que se da en la EMA centralizado (todos los talleres, cursos, seminarios y semilleros, programas académicos y programas técnicos laborales en el CCO) se recibieron a 2638 estudiantes, de los cuales la mayoría hace parte del área de música representando un 47% de la población de la escuela con 1240 estudiantes, le sigue el área de artes plásticas con un 24% dando como total 633 estudiantes, el área de danza le sigue con 
422 estudiantes y un 16%, en último lugar el área de teatro con 343 estudiantes y representando un 13% de la población estudiantil</t>
  </si>
  <si>
    <t>Monumentos de bucaramanga</t>
  </si>
  <si>
    <t>Se realizaron visitas como mecanismo técnico de inspecciones oculares,
que permitieron evaluar el estado actual de las condiciones, y documentar mediante registros fotográficos y reportes técnicos. Por ejemplo, Como resultado, se actualizo información de los siguientes Bienes de Interés Cultural de carácter mueble del ámbito municipal: Escultura General  Francisco de Paula Santander, Escultura Puerta del Sol, Monumento a los Fundadores, Escultura Menguante, Escultura Magnicidio, Bustos Padre Francisco Romero y Don David Puyana, Monumento Clavijero. Estos BIC Muebles son localizados en parques y espacio publico de la ciudad, en las comunas 15-12-13,</t>
  </si>
  <si>
    <t xml:space="preserve">Se realizo un recorrido de identificación de referentes culturales con posible valor de patrimonio inmaterial en la comuna 12. en el barrio Cabecera con 26 mil habitantes intergeneracionales con niños, jóvenes, adultos y adultos mayores, representador por ediles que acompañaron el recorrido reconociendo posibles y potenciales lugares, espacios  y manifestaciones culturales de valor de patrimonio inmaterial esta información se estima como aproximación de impacto proyectado.  </t>
  </si>
  <si>
    <t>26 mil</t>
  </si>
  <si>
    <t xml:space="preserve"> Comuna 12</t>
  </si>
  <si>
    <t>Durante el mes de marzo  se  hizo el cubrimiento con la emisora cultural a dos  actividades muy importantes de la institucionalidad , que  fueron: La feria de empleo 24 horas  y el cubrimiento del día internacional del teatro.</t>
  </si>
  <si>
    <t>4 comunas intervenidas (1, 4, 12 y 7).</t>
  </si>
  <si>
    <t>30 Tesoros de comuna encontrados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</si>
</sst>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43" formatCode="_-* #,##0.00_-;\-* #,##0.00_-;_-* &quot;-&quot;??_-;_-@_-"/>
  </numFmts>
  <fonts count="15" x14ac:knownFonts="1">
    <font>
      <sz val="11"/>
      <color theme="1"/>
      <name val="Aptos Narrow"/>
      <family val="2"/>
      <scheme val="minor"/>
    </font>
    <font>
      <b/>
      <sz val="11"/>
      <color theme="1"/>
      <name val="Aptos Narrow"/>
      <family val="2"/>
      <scheme val="minor"/>
    </font>
    <font>
      <b/>
      <sz val="11"/>
      <color theme="1"/>
      <name val="Arial"/>
      <family val="2"/>
    </font>
    <font>
      <sz val="11"/>
      <color theme="1"/>
      <name val="Arial"/>
      <family val="2"/>
    </font>
    <font>
      <b/>
      <sz val="22"/>
      <color theme="1"/>
      <name val="Aptos Narrow"/>
      <family val="2"/>
      <scheme val="minor"/>
    </font>
    <font>
      <b/>
      <sz val="12"/>
      <color theme="0"/>
      <name val="Arial"/>
      <family val="2"/>
    </font>
    <font>
      <b/>
      <sz val="12"/>
      <color theme="1"/>
      <name val="Arial"/>
      <family val="2"/>
    </font>
    <font>
      <b/>
      <sz val="12"/>
      <color rgb="FF002060"/>
      <name val="Arial"/>
      <family val="2"/>
    </font>
    <font>
      <b/>
      <sz val="72"/>
      <color theme="1"/>
      <name val="Arial"/>
      <family val="2"/>
    </font>
    <font>
      <sz val="12"/>
      <color theme="1"/>
      <name val="Arial"/>
      <family val="2"/>
    </font>
    <font>
      <sz val="8"/>
      <name val="Aptos Narrow"/>
      <family val="2"/>
      <scheme val="minor"/>
    </font>
    <font>
      <sz val="11"/>
      <color theme="1"/>
      <name val="Aptos Narrow"/>
      <family val="2"/>
      <scheme val="minor"/>
    </font>
    <font>
      <sz val="14"/>
      <name val="Arial"/>
      <family val="2"/>
    </font>
    <font>
      <sz val="12"/>
      <name val="Arial"/>
      <family val="2"/>
    </font>
    <font>
      <sz val="16"/>
      <color rgb="FF000000"/>
      <name val="Arial"/>
      <family val="2"/>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cellStyleXfs>
  <cellXfs count="96">
    <xf numFmtId="0" fontId="0" fillId="0" borderId="0" xfId="0"/>
    <xf numFmtId="0" fontId="1" fillId="0" borderId="0" xfId="0" applyFont="1" applyAlignment="1">
      <alignment horizontal="center" vertical="center"/>
    </xf>
    <xf numFmtId="0" fontId="1" fillId="0" borderId="0" xfId="0" applyFont="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0" borderId="0" xfId="0" applyFont="1" applyAlignment="1">
      <alignment horizontal="center" vertical="center"/>
    </xf>
    <xf numFmtId="10" fontId="3"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6"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xf>
    <xf numFmtId="0" fontId="2" fillId="0" borderId="8" xfId="0" applyFont="1" applyBorder="1" applyAlignment="1">
      <alignment vertical="center"/>
    </xf>
    <xf numFmtId="0" fontId="1" fillId="2" borderId="22" xfId="0" applyFont="1" applyFill="1" applyBorder="1" applyAlignment="1">
      <alignment horizontal="center" vertical="center" wrapText="1"/>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1" xfId="0" applyFont="1" applyBorder="1" applyAlignment="1" applyProtection="1">
      <alignment horizontal="center" vertical="center"/>
      <protection locked="0"/>
    </xf>
    <xf numFmtId="9" fontId="9" fillId="0" borderId="1" xfId="1" applyFont="1" applyFill="1" applyBorder="1" applyAlignment="1">
      <alignment horizontal="center" vertical="center"/>
    </xf>
    <xf numFmtId="0" fontId="12" fillId="0" borderId="2" xfId="0" applyFont="1" applyBorder="1" applyAlignment="1">
      <alignment horizontal="center" vertical="center" wrapText="1"/>
    </xf>
    <xf numFmtId="3" fontId="12" fillId="0" borderId="2" xfId="0" applyNumberFormat="1" applyFont="1" applyBorder="1" applyAlignment="1">
      <alignment horizontal="center" vertical="center" wrapText="1"/>
    </xf>
    <xf numFmtId="0" fontId="9" fillId="0" borderId="2" xfId="0" applyFont="1" applyBorder="1" applyAlignment="1" applyProtection="1">
      <alignment horizontal="center" vertical="center" wrapText="1"/>
      <protection locked="0"/>
    </xf>
    <xf numFmtId="9" fontId="9" fillId="0" borderId="2" xfId="1" applyFont="1" applyFill="1" applyBorder="1" applyAlignment="1">
      <alignment horizontal="center" vertical="center" wrapText="1"/>
    </xf>
    <xf numFmtId="44" fontId="9" fillId="0" borderId="2" xfId="0" applyNumberFormat="1" applyFont="1" applyBorder="1" applyAlignment="1" applyProtection="1">
      <alignment horizontal="center" vertical="center" wrapText="1"/>
      <protection locked="0"/>
    </xf>
    <xf numFmtId="44" fontId="12" fillId="0" borderId="2" xfId="0" applyNumberFormat="1" applyFont="1" applyBorder="1" applyAlignment="1">
      <alignment horizontal="center" vertical="center" wrapText="1"/>
    </xf>
    <xf numFmtId="44" fontId="9" fillId="0" borderId="2" xfId="0" applyNumberFormat="1" applyFont="1" applyBorder="1" applyAlignment="1">
      <alignment horizontal="center" vertical="center" wrapText="1"/>
    </xf>
    <xf numFmtId="44" fontId="9" fillId="0" borderId="2" xfId="0" applyNumberFormat="1" applyFont="1" applyBorder="1" applyAlignment="1" applyProtection="1">
      <alignment horizontal="center" vertical="center"/>
      <protection locked="0"/>
    </xf>
    <xf numFmtId="9" fontId="9" fillId="0" borderId="2" xfId="0" applyNumberFormat="1"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pplyProtection="1">
      <alignment horizontal="center" vertical="center" wrapText="1"/>
      <protection locked="0"/>
    </xf>
    <xf numFmtId="9" fontId="9" fillId="0" borderId="1" xfId="1" applyFont="1" applyFill="1" applyBorder="1" applyAlignment="1">
      <alignment horizontal="center" vertical="center" wrapText="1"/>
    </xf>
    <xf numFmtId="44" fontId="9" fillId="0" borderId="1" xfId="0" applyNumberFormat="1" applyFont="1" applyBorder="1" applyAlignment="1" applyProtection="1">
      <alignment horizontal="center" vertical="center" wrapText="1"/>
      <protection locked="0"/>
    </xf>
    <xf numFmtId="0" fontId="9" fillId="0" borderId="1" xfId="0" applyFont="1" applyBorder="1" applyAlignment="1">
      <alignment horizontal="center" vertical="center"/>
    </xf>
    <xf numFmtId="3" fontId="9" fillId="0" borderId="1" xfId="0" applyNumberFormat="1" applyFont="1" applyBorder="1" applyAlignment="1">
      <alignment horizontal="center" vertical="center"/>
    </xf>
    <xf numFmtId="44" fontId="9" fillId="0" borderId="1" xfId="0" applyNumberFormat="1" applyFont="1" applyBorder="1" applyAlignment="1" applyProtection="1">
      <alignment horizontal="center" vertical="center"/>
      <protection locked="0"/>
    </xf>
    <xf numFmtId="44" fontId="9" fillId="0" borderId="1" xfId="1" applyNumberFormat="1" applyFont="1" applyFill="1" applyBorder="1" applyAlignment="1">
      <alignment horizontal="center" vertical="center"/>
    </xf>
    <xf numFmtId="9" fontId="9" fillId="0" borderId="1" xfId="0" applyNumberFormat="1" applyFont="1" applyBorder="1" applyAlignment="1" applyProtection="1">
      <alignment horizontal="center" vertical="center"/>
      <protection locked="0"/>
    </xf>
    <xf numFmtId="43" fontId="2" fillId="0" borderId="0" xfId="2" applyFont="1" applyAlignment="1">
      <alignment horizontal="center" vertical="center"/>
    </xf>
    <xf numFmtId="43" fontId="4" fillId="0" borderId="0" xfId="2" applyFont="1" applyAlignment="1">
      <alignment vertical="center" wrapText="1"/>
    </xf>
    <xf numFmtId="43" fontId="5" fillId="2" borderId="3" xfId="2" applyFont="1" applyFill="1" applyBorder="1" applyAlignment="1">
      <alignment horizontal="center" vertical="center" wrapText="1"/>
    </xf>
    <xf numFmtId="43" fontId="9" fillId="0" borderId="2" xfId="2" applyFont="1" applyBorder="1" applyAlignment="1" applyProtection="1">
      <alignment horizontal="center" vertical="center" wrapText="1"/>
      <protection locked="0"/>
    </xf>
    <xf numFmtId="43" fontId="9" fillId="0" borderId="1" xfId="2" applyFont="1" applyBorder="1" applyAlignment="1" applyProtection="1">
      <alignment horizontal="center" vertical="center"/>
      <protection locked="0"/>
    </xf>
    <xf numFmtId="43" fontId="9" fillId="0" borderId="1" xfId="2" applyFont="1" applyBorder="1" applyAlignment="1" applyProtection="1">
      <alignment horizontal="center" vertical="center" wrapText="1"/>
      <protection locked="0"/>
    </xf>
    <xf numFmtId="43" fontId="9" fillId="0" borderId="1" xfId="2" applyFont="1" applyFill="1" applyBorder="1" applyAlignment="1" applyProtection="1">
      <alignment horizontal="center" vertical="center"/>
      <protection locked="0"/>
    </xf>
    <xf numFmtId="0" fontId="9" fillId="0" borderId="23" xfId="0" applyFont="1" applyBorder="1" applyAlignment="1">
      <alignment horizontal="center" vertical="center"/>
    </xf>
    <xf numFmtId="0" fontId="9" fillId="0" borderId="23" xfId="0" applyFont="1" applyBorder="1" applyAlignment="1" applyProtection="1">
      <alignment horizontal="center" vertical="center"/>
      <protection locked="0"/>
    </xf>
    <xf numFmtId="44" fontId="9" fillId="0" borderId="23" xfId="0" applyNumberFormat="1" applyFont="1" applyBorder="1" applyAlignment="1">
      <alignment horizontal="center" vertical="center"/>
    </xf>
    <xf numFmtId="49" fontId="9" fillId="0" borderId="2" xfId="0" applyNumberFormat="1" applyFont="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protection locked="0"/>
    </xf>
    <xf numFmtId="49" fontId="9" fillId="0" borderId="1" xfId="0" applyNumberFormat="1" applyFont="1" applyBorder="1" applyAlignment="1" applyProtection="1">
      <alignment horizontal="center" vertical="center" wrapText="1"/>
      <protection locked="0"/>
    </xf>
    <xf numFmtId="9" fontId="9" fillId="0" borderId="23" xfId="0" applyNumberFormat="1" applyFont="1" applyBorder="1" applyAlignment="1">
      <alignment horizontal="center" vertical="center"/>
    </xf>
    <xf numFmtId="43" fontId="9" fillId="0" borderId="23" xfId="0" applyNumberFormat="1" applyFont="1" applyBorder="1" applyAlignment="1" applyProtection="1">
      <alignment horizontal="center" vertical="center"/>
      <protection locked="0"/>
    </xf>
    <xf numFmtId="0" fontId="9" fillId="3" borderId="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2" fillId="5" borderId="1" xfId="0" applyFont="1" applyFill="1" applyBorder="1" applyAlignment="1">
      <alignment horizontal="center" vertical="center" wrapText="1"/>
    </xf>
    <xf numFmtId="44" fontId="9" fillId="0" borderId="1" xfId="0" applyNumberFormat="1" applyFont="1" applyBorder="1" applyAlignment="1">
      <alignment horizontal="center" vertical="center"/>
    </xf>
    <xf numFmtId="44" fontId="9" fillId="0" borderId="2" xfId="0" applyNumberFormat="1" applyFont="1" applyBorder="1" applyAlignment="1">
      <alignment horizontal="center" vertical="center"/>
    </xf>
    <xf numFmtId="44" fontId="9" fillId="0" borderId="1" xfId="0" applyNumberFormat="1" applyFont="1" applyBorder="1" applyAlignment="1">
      <alignment horizontal="center" vertical="center" wrapText="1"/>
    </xf>
    <xf numFmtId="44" fontId="9" fillId="0" borderId="23" xfId="3" applyFont="1" applyBorder="1" applyAlignment="1" applyProtection="1">
      <alignment horizontal="center" vertical="center"/>
      <protection locked="0"/>
    </xf>
    <xf numFmtId="44" fontId="9" fillId="0" borderId="2" xfId="3" applyFont="1" applyBorder="1" applyAlignment="1" applyProtection="1">
      <alignment horizontal="center" vertical="center" wrapText="1"/>
      <protection locked="0"/>
    </xf>
    <xf numFmtId="44" fontId="9" fillId="0" borderId="2" xfId="3" applyFont="1" applyBorder="1" applyAlignment="1" applyProtection="1">
      <alignment horizontal="center" vertical="center"/>
      <protection locked="0"/>
    </xf>
    <xf numFmtId="44" fontId="9" fillId="0" borderId="1" xfId="3" applyFont="1" applyBorder="1" applyAlignment="1" applyProtection="1">
      <alignment horizontal="center" vertical="center"/>
      <protection locked="0"/>
    </xf>
    <xf numFmtId="44" fontId="9" fillId="0" borderId="1" xfId="3" applyFont="1" applyBorder="1" applyAlignment="1" applyProtection="1">
      <alignment horizontal="center" vertical="center" wrapText="1"/>
      <protection locked="0"/>
    </xf>
    <xf numFmtId="0" fontId="12" fillId="5" borderId="2" xfId="0" applyFont="1" applyFill="1" applyBorder="1" applyAlignment="1">
      <alignment horizontal="center" vertical="center" wrapText="1"/>
    </xf>
    <xf numFmtId="0" fontId="9" fillId="5" borderId="2"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14" fillId="5" borderId="0" xfId="0" applyFont="1" applyFill="1" applyAlignment="1">
      <alignment wrapText="1"/>
    </xf>
    <xf numFmtId="9" fontId="9" fillId="5" borderId="1" xfId="1" applyFont="1" applyFill="1" applyBorder="1" applyAlignment="1">
      <alignment horizontal="center" vertical="center"/>
    </xf>
    <xf numFmtId="9" fontId="9" fillId="5" borderId="1" xfId="1" applyFont="1" applyFill="1" applyBorder="1" applyAlignment="1">
      <alignment horizontal="center" vertical="center" wrapText="1"/>
    </xf>
    <xf numFmtId="0" fontId="2"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5" xfId="0" applyFont="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cellXfs>
  <cellStyles count="4">
    <cellStyle name="Millares" xfId="2" builtinId="3"/>
    <cellStyle name="Moneda" xfId="3" builtinId="4"/>
    <cellStyle name="Normal" xfId="0" builtinId="0"/>
    <cellStyle name="Porcentaje" xfId="1" builtinId="5"/>
  </cellStyles>
  <dxfs count="130">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5" formatCode="_-* #,##0.00_-;\-* #,##0.00_-;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5" formatCode="_-* #,##0.00_-;\-* #,##0.00_-;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5" formatCode="_-* #,##0.00_-;\-* #,##0.00_-;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35" formatCode="_-* #,##0.00_-;\-* #,##0.00_-;_-* &quot;-&quot;??_-;_-@_-"/>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numFmt numFmtId="13"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numFmt numFmtId="34" formatCode="_-&quot;$&quot;\ * #,##0.00_-;\-&quot;$&quot;\ * #,##0.00_-;_-&quot;$&quot;\ * &quot;-&quot;??_-;_-@_-"/>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2"/>
        <color theme="0"/>
        <name val="Arial"/>
        <scheme val="none"/>
      </font>
      <fill>
        <patternFill patternType="solid">
          <fgColor indexed="64"/>
          <bgColor rgb="FF002060"/>
        </patternFill>
      </fill>
      <alignment horizontal="center" vertical="center" textRotation="0" wrapText="1" indent="0" justifyLastLine="0" shrinkToFit="0" readingOrder="0"/>
    </dxf>
    <dxf>
      <fill>
        <patternFill patternType="solid">
          <fgColor theme="6" tint="0.39994506668294322"/>
          <bgColor theme="6" tint="0.39994506668294322"/>
        </patternFill>
      </fill>
    </dxf>
    <dxf>
      <fill>
        <patternFill>
          <bgColor theme="9" tint="0.39994506668294322"/>
        </patternFill>
      </fill>
    </dxf>
  </dxfs>
  <tableStyles count="4" defaultTableStyle="TableStyleMedium2" defaultPivotStyle="PivotStyleLight16">
    <tableStyle name="Estilo de tabla 1" pivot="0" count="0" xr9:uid="{00000000-0011-0000-FFFF-FFFF00000000}"/>
    <tableStyle name="Estilo de tabla 2" pivot="0" count="0" xr9:uid="{00000000-0011-0000-FFFF-FFFF01000000}"/>
    <tableStyle name="Estilo de tabla 3" pivot="0" count="1" xr9:uid="{00000000-0011-0000-FFFF-FFFF02000000}">
      <tableStyleElement type="firstRowStripe" dxfId="129"/>
    </tableStyle>
    <tableStyle name="Estilo de tabla 4" pivot="0" count="1" xr9:uid="{00000000-0011-0000-FFFF-FFFF03000000}">
      <tableStyleElement type="firstRowStripe" dxfId="1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952500</xdr:colOff>
      <xdr:row>0</xdr:row>
      <xdr:rowOff>174625</xdr:rowOff>
    </xdr:from>
    <xdr:to>
      <xdr:col>1</xdr:col>
      <xdr:colOff>940130</xdr:colOff>
      <xdr:row>3</xdr:row>
      <xdr:rowOff>310670</xdr:rowOff>
    </xdr:to>
    <xdr:pic>
      <xdr:nvPicPr>
        <xdr:cNvPr id="4" name="Imagen 3">
          <a:extLst>
            <a:ext uri="{FF2B5EF4-FFF2-40B4-BE49-F238E27FC236}">
              <a16:creationId xmlns:a16="http://schemas.microsoft.com/office/drawing/2014/main" id="{B1176EF0-2A5C-C983-5948-17B0A3417228}"/>
            </a:ext>
          </a:extLst>
        </xdr:cNvPr>
        <xdr:cNvPicPr>
          <a:picLocks noChangeAspect="1"/>
        </xdr:cNvPicPr>
      </xdr:nvPicPr>
      <xdr:blipFill>
        <a:blip xmlns:r="http://schemas.openxmlformats.org/officeDocument/2006/relationships" r:embed="rId1"/>
        <a:stretch>
          <a:fillRect/>
        </a:stretch>
      </xdr:blipFill>
      <xdr:spPr>
        <a:xfrm>
          <a:off x="952500" y="174625"/>
          <a:ext cx="1583377" cy="128646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0:BJ30" totalsRowCount="1" headerRowDxfId="127" dataDxfId="125" headerRowBorderDxfId="126" tableBorderDxfId="124">
  <tableColumns count="62">
    <tableColumn id="1" xr3:uid="{00000000-0010-0000-0000-000001000000}" name=" Consecutivo PDM" dataDxfId="123" totalsRowDxfId="61"/>
    <tableColumn id="2" xr3:uid="{00000000-0010-0000-0000-000002000000}" name="Linea Estratégica" dataDxfId="122" totalsRowDxfId="60"/>
    <tableColumn id="5" xr3:uid="{00000000-0010-0000-0000-000005000000}" name="Sector" dataDxfId="121" totalsRowDxfId="59"/>
    <tableColumn id="14" xr3:uid="{00000000-0010-0000-0000-00000E000000}" name="Cod. Programa" dataDxfId="120" totalsRowDxfId="58"/>
    <tableColumn id="15" xr3:uid="{00000000-0010-0000-0000-00000F000000}" name="Programa" dataDxfId="119" totalsRowDxfId="57"/>
    <tableColumn id="16" xr3:uid="{00000000-0010-0000-0000-000010000000}" name="Cod. de Producto" dataDxfId="118" totalsRowDxfId="56"/>
    <tableColumn id="17" xr3:uid="{00000000-0010-0000-0000-000011000000}" name="Meta de Producto" dataDxfId="117" totalsRowDxfId="55"/>
    <tableColumn id="18" xr3:uid="{00000000-0010-0000-0000-000012000000}" name="Cod. Indicador de Producto" dataDxfId="116" totalsRowDxfId="54"/>
    <tableColumn id="19" xr3:uid="{00000000-0010-0000-0000-000013000000}" name="Indicador de Producto" dataDxfId="115" totalsRowDxfId="53"/>
    <tableColumn id="20" xr3:uid="{00000000-0010-0000-0000-000014000000}" name="LÍnea Base" dataDxfId="114" totalsRowDxfId="52"/>
    <tableColumn id="21" xr3:uid="{00000000-0010-0000-0000-000015000000}" name="Unidad de Medida2" dataDxfId="113" totalsRowDxfId="51"/>
    <tableColumn id="22" xr3:uid="{00000000-0010-0000-0000-000016000000}" name="Tipo de Meta" dataDxfId="112" totalsRowDxfId="50"/>
    <tableColumn id="23" xr3:uid="{00000000-0010-0000-0000-000017000000}" name="Meta Programada Cuatrienio3" dataDxfId="111" totalsRowDxfId="49"/>
    <tableColumn id="24" xr3:uid="{00000000-0010-0000-0000-000018000000}" name="Meta Programada Vigencia" dataDxfId="110" totalsRowDxfId="48"/>
    <tableColumn id="25" xr3:uid="{00000000-0010-0000-0000-000019000000}" name="Meta Ejecutada Vigencia4" dataDxfId="109" totalsRowDxfId="47"/>
    <tableColumn id="26" xr3:uid="{00000000-0010-0000-0000-00001A000000}" name="Porcentaje Avance Vigencia" dataDxfId="108" totalsRowDxfId="46" dataCellStyle="Porcentaje">
      <calculatedColumnFormula>+Tabla1[[#This Row],[Meta Ejecutada Vigencia4]]/Tabla1[[#This Row],[Meta Programada Vigencia]]</calculatedColumnFormula>
    </tableColumn>
    <tableColumn id="27" xr3:uid="{00000000-0010-0000-0000-00001B000000}" name="Porcentaje Avance Cuatrienio" dataDxfId="107" totalsRowDxfId="45" dataCellStyle="Porcentaje">
      <calculatedColumnFormula>+Tabla1[[#This Row],[Meta Ejecutada Vigencia4]]/Tabla1[[#This Row],[Meta Programada Cuatrienio3]]</calculatedColumnFormula>
    </tableColumn>
    <tableColumn id="28" xr3:uid="{00000000-0010-0000-0000-00001C000000}" name="Código BPIN" dataDxfId="106" totalsRowDxfId="44"/>
    <tableColumn id="29" xr3:uid="{00000000-0010-0000-0000-00001D000000}" name="Nombre del Proyecto" dataDxfId="105" totalsRowDxfId="43"/>
    <tableColumn id="30" xr3:uid="{00000000-0010-0000-0000-00001E000000}" name="Valor del Proyecto" dataDxfId="104" totalsRowDxfId="42" dataCellStyle="Millares"/>
    <tableColumn id="31" xr3:uid="{00000000-0010-0000-0000-00001F000000}" name="Valor Vigencia Proyecto" totalsRowFunction="sum" dataDxfId="103" totalsRowDxfId="41"/>
    <tableColumn id="32" xr3:uid="{00000000-0010-0000-0000-000020000000}" name="Comuna o Barrio Beneficiado" dataDxfId="102" totalsRowDxfId="40"/>
    <tableColumn id="33" xr3:uid="{00000000-0010-0000-0000-000021000000}" name="Población Beneficiada" dataDxfId="101" totalsRowDxfId="39"/>
    <tableColumn id="34" xr3:uid="{00000000-0010-0000-0000-000022000000}" name="Número de Beneficiarios" dataDxfId="100" totalsRowDxfId="38"/>
    <tableColumn id="44" xr3:uid="{00000000-0010-0000-0000-00002C000000}" name="Actividades Realizadas" dataDxfId="99" totalsRowDxfId="37"/>
    <tableColumn id="46" xr3:uid="{00000000-0010-0000-0000-00002E000000}" name="Recursos propios 2025" totalsRowFunction="sum" dataDxfId="98" totalsRowDxfId="36"/>
    <tableColumn id="47" xr3:uid="{00000000-0010-0000-0000-00002F000000}" name="SGP Educación 2025" dataDxfId="97" totalsRowDxfId="35"/>
    <tableColumn id="48" xr3:uid="{00000000-0010-0000-0000-000030000000}" name="SGP Salud 2025" dataDxfId="96" totalsRowDxfId="34"/>
    <tableColumn id="36" xr3:uid="{9F9AF3B5-9302-4098-86C2-F3751C61856C}" name="SGP Deporte 2025" dataDxfId="95" totalsRowDxfId="33"/>
    <tableColumn id="35" xr3:uid="{C5C853CA-0E38-42F1-B617-F223698DFB1E}" name="SGP Cultura 2025" dataDxfId="94" totalsRowDxfId="32"/>
    <tableColumn id="13" xr3:uid="{D6B586E6-694C-47D3-A512-D9CFE88B0A7F}" name="SGP Libre inversión 2025" dataDxfId="93" totalsRowDxfId="31"/>
    <tableColumn id="12" xr3:uid="{C6702C45-B7D4-4947-B509-EA37B6998105}" name="SGP Libre destinación 2025" dataDxfId="92" totalsRowDxfId="30"/>
    <tableColumn id="11" xr3:uid="{6017F25B-848D-457C-9FE3-AA60351408C4}" name="SGP Alimentación escolar 2025" dataDxfId="91" totalsRowDxfId="29"/>
    <tableColumn id="10" xr3:uid="{2CC2E560-F685-4D13-A61E-33C712BF2BB1}" name="SGP Municipios río Magdalena 2025" dataDxfId="90" totalsRowDxfId="28"/>
    <tableColumn id="9" xr3:uid="{09919044-DCEC-4B52-92EE-B073D02DC126}" name="SGP APSB 2025" dataDxfId="89" totalsRowDxfId="27"/>
    <tableColumn id="8" xr3:uid="{DB23BA9E-ECC6-40CB-BD89-0D2B86F37CB6}" name="Crédito 2025" dataDxfId="88" totalsRowDxfId="26"/>
    <tableColumn id="7" xr3:uid="{D5A630DF-3B56-46D1-9753-5E0368C63EC6}" name="Transferencias de capital - cofinanciación departamento 2025" dataDxfId="87" totalsRowDxfId="25"/>
    <tableColumn id="6" xr3:uid="{412FCA12-6813-443B-B6C2-123BED9F85F9}" name="Transferencias de capital - cofinanciación nación 2025" dataDxfId="86" totalsRowDxfId="24"/>
    <tableColumn id="49" xr3:uid="{00000000-0010-0000-0000-000031000000}" name="Otros 2025" dataDxfId="85" totalsRowDxfId="23"/>
    <tableColumn id="50" xr3:uid="{00000000-0010-0000-0000-000032000000}" name="Total 2025" totalsRowFunction="sum" dataDxfId="84" totalsRowDxfId="22">
      <calculatedColumnFormula>(Tabla1[[#This Row],[Recursos propios 2025]]+Tabla1[[#This Row],[SGP Cultura 2025]])</calculatedColumnFormula>
    </tableColumn>
    <tableColumn id="51" xr3:uid="{00000000-0010-0000-0000-000033000000}" name="Recursos propios 20252" dataDxfId="83" totalsRowDxfId="21"/>
    <tableColumn id="52" xr3:uid="{00000000-0010-0000-0000-000034000000}" name="SGP Educación 20253" dataDxfId="82" totalsRowDxfId="20"/>
    <tableColumn id="53" xr3:uid="{00000000-0010-0000-0000-000035000000}" name="SGP Salud 20254" dataDxfId="81" totalsRowDxfId="19"/>
    <tableColumn id="62" xr3:uid="{7C7CEB6E-F374-4CFE-9734-C5F0F9CACDEF}" name="SGP Deporte 20255" dataDxfId="80" totalsRowDxfId="18"/>
    <tableColumn id="61" xr3:uid="{3FADCE38-626D-4D04-8E80-59C4EF4A26E2}" name="SGP Cultura 20256" dataDxfId="79" totalsRowDxfId="17"/>
    <tableColumn id="45" xr3:uid="{6E60DE39-5E5F-42D9-8EA9-092D48DC1C96}" name="SGP Libre inversión 20257" dataDxfId="78" totalsRowDxfId="16"/>
    <tableColumn id="43" xr3:uid="{2BAC0D89-AF4D-42C7-B398-E355E1723AC0}" name="SGP Libre destinación 20258" dataDxfId="77" totalsRowDxfId="15"/>
    <tableColumn id="42" xr3:uid="{26B92485-4124-4A13-AFC5-F2B525B9055F}" name="SGP Alimentación escolar 20259" dataDxfId="76" totalsRowDxfId="14"/>
    <tableColumn id="41" xr3:uid="{DE932401-FD8A-4377-94A4-629C2334F09E}" name="SGP Municipios río Magdalena 202510" dataDxfId="75" totalsRowDxfId="13"/>
    <tableColumn id="40" xr3:uid="{1BEDA122-5557-4D48-AF95-BCC1CDE51394}" name="SGP APSB 202511" dataDxfId="74" totalsRowDxfId="12"/>
    <tableColumn id="39" xr3:uid="{08579477-3F83-4D37-83BA-A19DF09AE01D}" name="Crédito 202512" dataDxfId="73" totalsRowDxfId="11"/>
    <tableColumn id="38" xr3:uid="{A6A070B1-2233-4449-B2F2-3342ACF65D94}" name="Transferencias de capital - cofinanciación departamento 202513" dataDxfId="72" totalsRowDxfId="10"/>
    <tableColumn id="37" xr3:uid="{81D561A4-3CB9-4C97-9B09-8163BD53EE55}" name="Transferencias de capital - cofinanciación nación 202514" dataDxfId="71" totalsRowDxfId="9"/>
    <tableColumn id="54" xr3:uid="{00000000-0010-0000-0000-000036000000}" name="Otros 202515" dataDxfId="70" totalsRowDxfId="8"/>
    <tableColumn id="55" xr3:uid="{00000000-0010-0000-0000-000037000000}" name="Total Comprometido 2025" totalsRowFunction="sum" dataDxfId="69" totalsRowDxfId="7">
      <calculatedColumnFormula>SUM(Tabla1[[#This Row],[Recursos propios 20252]:[Otros 202515]])</calculatedColumnFormula>
    </tableColumn>
    <tableColumn id="56" xr3:uid="{00000000-0010-0000-0000-000038000000}" name="Ejecución Presupuestal" dataDxfId="68" totalsRowDxfId="6">
      <calculatedColumnFormula>+Tabla1[[#This Row],[Total Comprometido 2025]]/Tabla1[[#This Row],[Total 2025]]</calculatedColumnFormula>
    </tableColumn>
    <tableColumn id="3" xr3:uid="{97D6E022-C782-4FF3-9460-66988DC9E046}" name="Total Recursos Obligados" totalsRowFunction="custom" dataDxfId="67" totalsRowDxfId="5" totalsRowCellStyle="Moneda">
      <totalsRowFormula>SUM(BE11:BE29)</totalsRowFormula>
    </tableColumn>
    <tableColumn id="4" xr3:uid="{FACF9905-9C80-4C0B-AA93-96434C5C0E89}" name="Total Recursos Pagados" totalsRowFunction="custom" dataDxfId="66" totalsRowDxfId="4" dataCellStyle="Moneda" totalsRowCellStyle="Moneda">
      <totalsRowFormula>SUM(BF11:BF29)</totalsRowFormula>
    </tableColumn>
    <tableColumn id="57" xr3:uid="{00000000-0010-0000-0000-000039000000}" name="Recursos Gestionados" dataDxfId="65" totalsRowDxfId="3"/>
    <tableColumn id="58" xr3:uid="{00000000-0010-0000-0000-00003A000000}" name="Dependencia" dataDxfId="64" totalsRowDxfId="2"/>
    <tableColumn id="59" xr3:uid="{00000000-0010-0000-0000-00003B000000}" name="Responsable" dataDxfId="63" totalsRowDxfId="1"/>
    <tableColumn id="60" xr3:uid="{00000000-0010-0000-0000-00003C000000}" name="ODS" dataDxfId="62" totalsRowDxfId="0"/>
  </tableColumns>
  <tableStyleInfo name="Estilo de tabla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BJ30"/>
  <sheetViews>
    <sheetView showGridLines="0" tabSelected="1" topLeftCell="A4" zoomScale="60" zoomScaleNormal="60" workbookViewId="0">
      <selection activeCell="O23" sqref="O23"/>
    </sheetView>
  </sheetViews>
  <sheetFormatPr baseColWidth="10" defaultColWidth="11.42578125" defaultRowHeight="15" x14ac:dyDescent="0.25"/>
  <cols>
    <col min="1" max="1" width="24" style="6" customWidth="1"/>
    <col min="2" max="2" width="36.140625" style="6" customWidth="1"/>
    <col min="3" max="3" width="20.42578125" style="6" customWidth="1"/>
    <col min="4" max="4" width="19.140625" style="6" customWidth="1"/>
    <col min="5" max="5" width="25.7109375" style="6" customWidth="1"/>
    <col min="6" max="6" width="21.7109375" style="6" customWidth="1"/>
    <col min="7" max="7" width="22.42578125" style="6" customWidth="1"/>
    <col min="8" max="8" width="31.7109375" style="6" hidden="1" customWidth="1"/>
    <col min="9" max="9" width="26.28515625" style="6" hidden="1" customWidth="1"/>
    <col min="10" max="10" width="14.140625" style="6" hidden="1" customWidth="1"/>
    <col min="11" max="11" width="23.28515625" style="6" hidden="1" customWidth="1"/>
    <col min="12" max="12" width="16.7109375" style="6" hidden="1" customWidth="1"/>
    <col min="13" max="13" width="33.85546875" style="6" hidden="1" customWidth="1"/>
    <col min="14" max="14" width="34.42578125" style="6" customWidth="1"/>
    <col min="15" max="15" width="30.42578125" style="6" customWidth="1"/>
    <col min="16" max="16" width="27.5703125" style="7" customWidth="1"/>
    <col min="17" max="17" width="33.7109375" style="8" customWidth="1"/>
    <col min="18" max="18" width="28.5703125" style="6" customWidth="1"/>
    <col min="19" max="19" width="25.140625" style="6" customWidth="1"/>
    <col min="20" max="20" width="26.140625" style="45" customWidth="1"/>
    <col min="21" max="21" width="28.42578125" style="6" customWidth="1"/>
    <col min="22" max="22" width="34.140625" style="6" customWidth="1"/>
    <col min="23" max="23" width="26.85546875" style="6" customWidth="1"/>
    <col min="24" max="24" width="28.85546875" style="6" customWidth="1"/>
    <col min="25" max="25" width="27.28515625" style="6" customWidth="1"/>
    <col min="26" max="26" width="27.140625" style="6" customWidth="1"/>
    <col min="27" max="27" width="17.5703125" style="6" customWidth="1"/>
    <col min="28" max="29" width="18.42578125" style="6" customWidth="1"/>
    <col min="30" max="30" width="28.140625" style="6" customWidth="1"/>
    <col min="31" max="38" width="18.42578125" style="6" customWidth="1"/>
    <col min="39" max="39" width="28.85546875" style="6" customWidth="1"/>
    <col min="40" max="40" width="28.42578125" style="6" customWidth="1"/>
    <col min="41" max="41" width="26.85546875" style="6" customWidth="1"/>
    <col min="42" max="44" width="19" style="6" customWidth="1"/>
    <col min="45" max="45" width="24.28515625" style="6" customWidth="1"/>
    <col min="46" max="51" width="19" style="6" customWidth="1"/>
    <col min="52" max="52" width="26.5703125" style="6" customWidth="1"/>
    <col min="53" max="53" width="25.42578125" style="6" customWidth="1"/>
    <col min="54" max="54" width="19" style="6" customWidth="1"/>
    <col min="55" max="55" width="27.5703125" style="6" customWidth="1"/>
    <col min="56" max="58" width="27.42578125" style="6" customWidth="1"/>
    <col min="59" max="59" width="25.85546875" style="6" customWidth="1"/>
    <col min="60" max="60" width="17.5703125" style="6" customWidth="1"/>
    <col min="61" max="61" width="19.5703125" style="6" customWidth="1"/>
    <col min="62" max="62" width="21.42578125" style="6" customWidth="1"/>
    <col min="63" max="63" width="22.85546875" style="1" bestFit="1" customWidth="1"/>
    <col min="64" max="64" width="33" style="1" bestFit="1" customWidth="1"/>
    <col min="65" max="65" width="28.85546875" style="1" bestFit="1" customWidth="1"/>
    <col min="66" max="66" width="58.42578125" style="1" bestFit="1" customWidth="1"/>
    <col min="67" max="67" width="26" style="1" bestFit="1" customWidth="1"/>
    <col min="68" max="68" width="24.42578125" style="1" bestFit="1" customWidth="1"/>
    <col min="69" max="69" width="35.42578125" style="1" bestFit="1" customWidth="1"/>
    <col min="70" max="70" width="30.42578125" style="1" bestFit="1" customWidth="1"/>
    <col min="71" max="71" width="31.42578125" style="1" bestFit="1" customWidth="1"/>
    <col min="72" max="72" width="38" style="1" bestFit="1" customWidth="1"/>
    <col min="73" max="73" width="40.140625" style="1" bestFit="1" customWidth="1"/>
    <col min="74" max="74" width="43.42578125" style="1" bestFit="1" customWidth="1"/>
    <col min="75" max="75" width="48.85546875" style="1" bestFit="1" customWidth="1"/>
    <col min="76" max="76" width="39.42578125" style="1" bestFit="1" customWidth="1"/>
    <col min="77" max="77" width="26.85546875" style="1" bestFit="1" customWidth="1"/>
    <col min="78" max="78" width="47" style="1" bestFit="1" customWidth="1"/>
    <col min="79" max="79" width="40" style="1" bestFit="1" customWidth="1"/>
    <col min="80" max="80" width="83.5703125" style="1" bestFit="1" customWidth="1"/>
    <col min="81" max="81" width="21.42578125" style="1" bestFit="1" customWidth="1"/>
    <col min="82" max="82" width="31.42578125" style="1" bestFit="1" customWidth="1"/>
    <col min="83" max="83" width="27.42578125" style="1" bestFit="1" customWidth="1"/>
    <col min="84" max="84" width="56.85546875" style="1" bestFit="1" customWidth="1"/>
    <col min="85" max="85" width="24.42578125" style="1" bestFit="1" customWidth="1"/>
    <col min="86" max="86" width="22.85546875" style="1" bestFit="1" customWidth="1"/>
    <col min="87" max="87" width="33.85546875" style="1" bestFit="1" customWidth="1"/>
    <col min="88" max="88" width="29" style="1" bestFit="1" customWidth="1"/>
    <col min="89" max="89" width="29.85546875" style="1" bestFit="1" customWidth="1"/>
    <col min="90" max="90" width="36.42578125" style="1" bestFit="1" customWidth="1"/>
    <col min="91" max="91" width="38.5703125" style="1" bestFit="1" customWidth="1"/>
    <col min="92" max="92" width="42" style="1" bestFit="1" customWidth="1"/>
    <col min="93" max="93" width="47.42578125" style="1" bestFit="1" customWidth="1"/>
    <col min="94" max="94" width="37.85546875" style="1" bestFit="1" customWidth="1"/>
    <col min="95" max="95" width="25.42578125" style="1" bestFit="1" customWidth="1"/>
    <col min="96" max="96" width="45.42578125" style="1" bestFit="1" customWidth="1"/>
    <col min="97" max="97" width="38.42578125" style="1" bestFit="1" customWidth="1"/>
    <col min="98" max="98" width="82.140625" style="1" bestFit="1" customWidth="1"/>
    <col min="99" max="99" width="22" style="1" bestFit="1" customWidth="1"/>
    <col min="100" max="100" width="32.140625" style="1" bestFit="1" customWidth="1"/>
    <col min="101" max="101" width="28" style="1" bestFit="1" customWidth="1"/>
    <col min="102" max="102" width="57.42578125" style="1" bestFit="1" customWidth="1"/>
    <col min="103" max="103" width="25.140625" style="1" bestFit="1" customWidth="1"/>
    <col min="104" max="104" width="23.42578125" style="1" bestFit="1" customWidth="1"/>
    <col min="105" max="105" width="34.42578125" style="1" bestFit="1" customWidth="1"/>
    <col min="106" max="106" width="29.42578125" style="1" bestFit="1" customWidth="1"/>
    <col min="107" max="107" width="30.42578125" style="1" bestFit="1" customWidth="1"/>
    <col min="108" max="108" width="37.140625" style="1" bestFit="1" customWidth="1"/>
    <col min="109" max="109" width="39.42578125" style="1" bestFit="1" customWidth="1"/>
    <col min="110" max="110" width="42.42578125" style="1" bestFit="1" customWidth="1"/>
    <col min="111" max="111" width="48" style="1" bestFit="1" customWidth="1"/>
    <col min="112" max="112" width="38.42578125" style="1" bestFit="1" customWidth="1"/>
    <col min="113" max="113" width="25.85546875" style="1" bestFit="1" customWidth="1"/>
    <col min="114" max="114" width="46" style="1" bestFit="1" customWidth="1"/>
    <col min="115" max="115" width="39.140625" style="1" bestFit="1" customWidth="1"/>
    <col min="116" max="116" width="82.5703125" style="1" bestFit="1" customWidth="1"/>
    <col min="117" max="117" width="20" style="1" bestFit="1" customWidth="1"/>
    <col min="118" max="118" width="30.140625" style="1" bestFit="1" customWidth="1"/>
    <col min="119" max="119" width="26" style="1" bestFit="1" customWidth="1"/>
    <col min="120" max="120" width="55.42578125" style="1" bestFit="1" customWidth="1"/>
    <col min="121" max="121" width="23.42578125" style="1" bestFit="1" customWidth="1"/>
    <col min="122" max="122" width="21.42578125" style="1" bestFit="1" customWidth="1"/>
    <col min="123" max="123" width="32.42578125" style="1" bestFit="1" customWidth="1"/>
    <col min="124" max="124" width="27.5703125" style="1" bestFit="1" customWidth="1"/>
    <col min="125" max="125" width="28.42578125" style="1" bestFit="1" customWidth="1"/>
    <col min="126" max="126" width="35.140625" style="1" bestFit="1" customWidth="1"/>
    <col min="127" max="127" width="37.42578125" style="1" bestFit="1" customWidth="1"/>
    <col min="128" max="128" width="40.42578125" style="1" bestFit="1" customWidth="1"/>
    <col min="129" max="129" width="46" style="1" bestFit="1" customWidth="1"/>
    <col min="130" max="130" width="36.42578125" style="1" bestFit="1" customWidth="1"/>
    <col min="131" max="131" width="24" style="1" bestFit="1" customWidth="1"/>
    <col min="132" max="132" width="44.140625" style="1" bestFit="1" customWidth="1"/>
    <col min="133" max="133" width="37.42578125" style="1" bestFit="1" customWidth="1"/>
    <col min="134" max="134" width="80.85546875" style="1" bestFit="1" customWidth="1"/>
    <col min="135" max="135" width="37.140625" style="1" bestFit="1" customWidth="1"/>
    <col min="136" max="136" width="22.85546875" style="1" bestFit="1" customWidth="1"/>
    <col min="137" max="137" width="33" style="1" bestFit="1" customWidth="1"/>
    <col min="138" max="138" width="28.85546875" style="1" bestFit="1" customWidth="1"/>
    <col min="139" max="139" width="58.42578125" style="1" bestFit="1" customWidth="1"/>
    <col min="140" max="140" width="26" style="1" bestFit="1" customWidth="1"/>
    <col min="141" max="141" width="24.42578125" style="1" bestFit="1" customWidth="1"/>
    <col min="142" max="142" width="35.42578125" style="1" bestFit="1" customWidth="1"/>
    <col min="143" max="143" width="30.42578125" style="1" bestFit="1" customWidth="1"/>
    <col min="144" max="144" width="31.42578125" style="1" bestFit="1" customWidth="1"/>
    <col min="145" max="145" width="38" style="1" bestFit="1" customWidth="1"/>
    <col min="146" max="146" width="40.140625" style="1" bestFit="1" customWidth="1"/>
    <col min="147" max="147" width="43.42578125" style="1" bestFit="1" customWidth="1"/>
    <col min="148" max="148" width="48.85546875" style="1" bestFit="1" customWidth="1"/>
    <col min="149" max="149" width="39.42578125" style="1" bestFit="1" customWidth="1"/>
    <col min="150" max="150" width="26.85546875" style="1" bestFit="1" customWidth="1"/>
    <col min="151" max="151" width="47" style="1" bestFit="1" customWidth="1"/>
    <col min="152" max="152" width="40" style="1" bestFit="1" customWidth="1"/>
    <col min="153" max="153" width="83.5703125" style="1" bestFit="1" customWidth="1"/>
    <col min="154" max="154" width="21.42578125" style="1" bestFit="1" customWidth="1"/>
    <col min="155" max="155" width="31.42578125" style="1" bestFit="1" customWidth="1"/>
    <col min="156" max="156" width="27.42578125" style="1" bestFit="1" customWidth="1"/>
    <col min="157" max="157" width="56.85546875" style="1" bestFit="1" customWidth="1"/>
    <col min="158" max="158" width="24.42578125" style="1" bestFit="1" customWidth="1"/>
    <col min="159" max="159" width="22.85546875" style="1" bestFit="1" customWidth="1"/>
    <col min="160" max="160" width="33.85546875" style="1" bestFit="1" customWidth="1"/>
    <col min="161" max="161" width="29" style="1" bestFit="1" customWidth="1"/>
    <col min="162" max="162" width="29.85546875" style="1" bestFit="1" customWidth="1"/>
    <col min="163" max="163" width="36.42578125" style="1" bestFit="1" customWidth="1"/>
    <col min="164" max="164" width="38.5703125" style="1" bestFit="1" customWidth="1"/>
    <col min="165" max="165" width="42" style="1" bestFit="1" customWidth="1"/>
    <col min="166" max="166" width="47.42578125" style="1" bestFit="1" customWidth="1"/>
    <col min="167" max="167" width="37.85546875" style="1" bestFit="1" customWidth="1"/>
    <col min="168" max="168" width="25.42578125" style="1" bestFit="1" customWidth="1"/>
    <col min="169" max="169" width="45.42578125" style="1" bestFit="1" customWidth="1"/>
    <col min="170" max="170" width="38.42578125" style="1" bestFit="1" customWidth="1"/>
    <col min="171" max="171" width="82.140625" style="1" bestFit="1" customWidth="1"/>
    <col min="172" max="172" width="22" style="1" bestFit="1" customWidth="1"/>
    <col min="173" max="173" width="32.140625" style="1" bestFit="1" customWidth="1"/>
    <col min="174" max="174" width="28" style="1" bestFit="1" customWidth="1"/>
    <col min="175" max="175" width="57.42578125" style="1" bestFit="1" customWidth="1"/>
    <col min="176" max="176" width="25.140625" style="1" bestFit="1" customWidth="1"/>
    <col min="177" max="177" width="23.42578125" style="1" bestFit="1" customWidth="1"/>
    <col min="178" max="178" width="34.42578125" style="1" bestFit="1" customWidth="1"/>
    <col min="179" max="179" width="29.42578125" style="1" bestFit="1" customWidth="1"/>
    <col min="180" max="180" width="30.42578125" style="1" bestFit="1" customWidth="1"/>
    <col min="181" max="181" width="37.140625" style="1" bestFit="1" customWidth="1"/>
    <col min="182" max="182" width="39.42578125" style="1" bestFit="1" customWidth="1"/>
    <col min="183" max="183" width="42.42578125" style="1" bestFit="1" customWidth="1"/>
    <col min="184" max="184" width="48" style="1" bestFit="1" customWidth="1"/>
    <col min="185" max="185" width="38.42578125" style="1" bestFit="1" customWidth="1"/>
    <col min="186" max="186" width="25.85546875" style="1" bestFit="1" customWidth="1"/>
    <col min="187" max="187" width="46" style="1" bestFit="1" customWidth="1"/>
    <col min="188" max="188" width="39.140625" style="1" bestFit="1" customWidth="1"/>
    <col min="189" max="189" width="82.5703125" style="1" bestFit="1" customWidth="1"/>
    <col min="190" max="190" width="20" style="1" bestFit="1" customWidth="1"/>
    <col min="191" max="191" width="30.140625" style="1" bestFit="1" customWidth="1"/>
    <col min="192" max="192" width="26" style="1" bestFit="1" customWidth="1"/>
    <col min="193" max="193" width="55.42578125" style="1" bestFit="1" customWidth="1"/>
    <col min="194" max="194" width="23.42578125" style="1" bestFit="1" customWidth="1"/>
    <col min="195" max="195" width="21.42578125" style="1" bestFit="1" customWidth="1"/>
    <col min="196" max="196" width="32.42578125" style="1" bestFit="1" customWidth="1"/>
    <col min="197" max="197" width="27.5703125" style="1" bestFit="1" customWidth="1"/>
    <col min="198" max="198" width="28.42578125" style="1" bestFit="1" customWidth="1"/>
    <col min="199" max="199" width="35.140625" style="1" bestFit="1" customWidth="1"/>
    <col min="200" max="200" width="37.42578125" style="1" bestFit="1" customWidth="1"/>
    <col min="201" max="201" width="40.42578125" style="1" bestFit="1" customWidth="1"/>
    <col min="202" max="202" width="46" style="1" bestFit="1" customWidth="1"/>
    <col min="203" max="203" width="36.42578125" style="1" bestFit="1" customWidth="1"/>
    <col min="204" max="204" width="24" style="1" bestFit="1" customWidth="1"/>
    <col min="205" max="205" width="44.140625" style="1" bestFit="1" customWidth="1"/>
    <col min="206" max="206" width="37.42578125" style="1" bestFit="1" customWidth="1"/>
    <col min="207" max="207" width="80.85546875" style="1" bestFit="1" customWidth="1"/>
    <col min="208" max="208" width="37.140625" style="1" bestFit="1" customWidth="1"/>
    <col min="209" max="209" width="22.85546875" style="1" bestFit="1" customWidth="1"/>
    <col min="210" max="210" width="33" style="1" bestFit="1" customWidth="1"/>
    <col min="211" max="211" width="28.85546875" style="1" bestFit="1" customWidth="1"/>
    <col min="212" max="212" width="58.42578125" style="1" bestFit="1" customWidth="1"/>
    <col min="213" max="213" width="26" style="1" bestFit="1" customWidth="1"/>
    <col min="214" max="214" width="24.42578125" style="1" bestFit="1" customWidth="1"/>
    <col min="215" max="215" width="35.42578125" style="1" bestFit="1" customWidth="1"/>
    <col min="216" max="216" width="30.42578125" style="1" bestFit="1" customWidth="1"/>
    <col min="217" max="217" width="31.42578125" style="1" bestFit="1" customWidth="1"/>
    <col min="218" max="218" width="38" style="1" bestFit="1" customWidth="1"/>
    <col min="219" max="219" width="40.140625" style="1" bestFit="1" customWidth="1"/>
    <col min="220" max="220" width="43.42578125" style="1" bestFit="1" customWidth="1"/>
    <col min="221" max="221" width="48.85546875" style="1" bestFit="1" customWidth="1"/>
    <col min="222" max="222" width="39.42578125" style="1" bestFit="1" customWidth="1"/>
    <col min="223" max="223" width="26.85546875" style="1" bestFit="1" customWidth="1"/>
    <col min="224" max="224" width="47" style="1" bestFit="1" customWidth="1"/>
    <col min="225" max="225" width="40" style="1" bestFit="1" customWidth="1"/>
    <col min="226" max="226" width="83.5703125" style="1" bestFit="1" customWidth="1"/>
    <col min="227" max="227" width="21.42578125" style="1" bestFit="1" customWidth="1"/>
    <col min="228" max="228" width="31.42578125" style="1" bestFit="1" customWidth="1"/>
    <col min="229" max="229" width="27.42578125" style="1" bestFit="1" customWidth="1"/>
    <col min="230" max="230" width="56.85546875" style="1" bestFit="1" customWidth="1"/>
    <col min="231" max="231" width="24.42578125" style="1" bestFit="1" customWidth="1"/>
    <col min="232" max="232" width="22.85546875" style="1" bestFit="1" customWidth="1"/>
    <col min="233" max="233" width="33.85546875" style="1" bestFit="1" customWidth="1"/>
    <col min="234" max="234" width="29" style="1" bestFit="1" customWidth="1"/>
    <col min="235" max="235" width="29.85546875" style="1" bestFit="1" customWidth="1"/>
    <col min="236" max="236" width="36.42578125" style="1" bestFit="1" customWidth="1"/>
    <col min="237" max="237" width="38.5703125" style="1" bestFit="1" customWidth="1"/>
    <col min="238" max="238" width="42" style="1" bestFit="1" customWidth="1"/>
    <col min="239" max="239" width="47.42578125" style="1" bestFit="1" customWidth="1"/>
    <col min="240" max="240" width="37.85546875" style="1" bestFit="1" customWidth="1"/>
    <col min="241" max="241" width="25.42578125" style="1" bestFit="1" customWidth="1"/>
    <col min="242" max="242" width="45.42578125" style="1" bestFit="1" customWidth="1"/>
    <col min="243" max="243" width="38.42578125" style="1" bestFit="1" customWidth="1"/>
    <col min="244" max="244" width="82.140625" style="1" bestFit="1" customWidth="1"/>
    <col min="245" max="245" width="22" style="1" bestFit="1" customWidth="1"/>
    <col min="246" max="246" width="32.140625" style="1" bestFit="1" customWidth="1"/>
    <col min="247" max="247" width="28" style="1" bestFit="1" customWidth="1"/>
    <col min="248" max="248" width="57.42578125" style="1" bestFit="1" customWidth="1"/>
    <col min="249" max="249" width="25.140625" style="1" bestFit="1" customWidth="1"/>
    <col min="250" max="250" width="23.42578125" style="1" bestFit="1" customWidth="1"/>
    <col min="251" max="251" width="34.42578125" style="1" bestFit="1" customWidth="1"/>
    <col min="252" max="252" width="29.42578125" style="1" bestFit="1" customWidth="1"/>
    <col min="253" max="253" width="30.42578125" style="1" bestFit="1" customWidth="1"/>
    <col min="254" max="254" width="37.140625" style="1" bestFit="1" customWidth="1"/>
    <col min="255" max="255" width="39.42578125" style="1" bestFit="1" customWidth="1"/>
    <col min="256" max="256" width="42.42578125" style="1" bestFit="1" customWidth="1"/>
    <col min="257" max="257" width="48" style="1" bestFit="1" customWidth="1"/>
    <col min="258" max="258" width="38.42578125" style="1" bestFit="1" customWidth="1"/>
    <col min="259" max="259" width="25.85546875" style="1" bestFit="1" customWidth="1"/>
    <col min="260" max="260" width="46" style="1" bestFit="1" customWidth="1"/>
    <col min="261" max="261" width="39.140625" style="1" bestFit="1" customWidth="1"/>
    <col min="262" max="262" width="82.5703125" style="1" bestFit="1" customWidth="1"/>
    <col min="263" max="263" width="20" style="1" bestFit="1" customWidth="1"/>
    <col min="264" max="264" width="30.140625" style="1" bestFit="1" customWidth="1"/>
    <col min="265" max="265" width="26" style="1" bestFit="1" customWidth="1"/>
    <col min="266" max="266" width="55.42578125" style="1" bestFit="1" customWidth="1"/>
    <col min="267" max="267" width="23.42578125" style="1" bestFit="1" customWidth="1"/>
    <col min="268" max="268" width="21.42578125" style="1" bestFit="1" customWidth="1"/>
    <col min="269" max="269" width="32.42578125" style="1" bestFit="1" customWidth="1"/>
    <col min="270" max="270" width="27.5703125" style="1" bestFit="1" customWidth="1"/>
    <col min="271" max="271" width="28.42578125" style="1" bestFit="1" customWidth="1"/>
    <col min="272" max="272" width="35.140625" style="1" bestFit="1" customWidth="1"/>
    <col min="273" max="273" width="37.42578125" style="1" bestFit="1" customWidth="1"/>
    <col min="274" max="274" width="40.42578125" style="1" bestFit="1" customWidth="1"/>
    <col min="275" max="275" width="46" style="1" bestFit="1" customWidth="1"/>
    <col min="276" max="276" width="36.42578125" style="1" bestFit="1" customWidth="1"/>
    <col min="277" max="277" width="24" style="1" bestFit="1" customWidth="1"/>
    <col min="278" max="278" width="44.140625" style="1" bestFit="1" customWidth="1"/>
    <col min="279" max="279" width="37.42578125" style="1" bestFit="1" customWidth="1"/>
    <col min="280" max="280" width="80.85546875" style="1" bestFit="1" customWidth="1"/>
    <col min="281" max="281" width="37.140625" style="1" bestFit="1" customWidth="1"/>
    <col min="282" max="282" width="22.85546875" style="1" bestFit="1" customWidth="1"/>
    <col min="283" max="283" width="33" style="1" bestFit="1" customWidth="1"/>
    <col min="284" max="284" width="28.85546875" style="1" bestFit="1" customWidth="1"/>
    <col min="285" max="285" width="58.42578125" style="1" bestFit="1" customWidth="1"/>
    <col min="286" max="286" width="26" style="1" bestFit="1" customWidth="1"/>
    <col min="287" max="287" width="24.42578125" style="1" bestFit="1" customWidth="1"/>
    <col min="288" max="288" width="35.42578125" style="1" bestFit="1" customWidth="1"/>
    <col min="289" max="289" width="30.42578125" style="1" bestFit="1" customWidth="1"/>
    <col min="290" max="290" width="31.42578125" style="1" bestFit="1" customWidth="1"/>
    <col min="291" max="291" width="38" style="1" bestFit="1" customWidth="1"/>
    <col min="292" max="292" width="40.140625" style="1" bestFit="1" customWidth="1"/>
    <col min="293" max="293" width="43.42578125" style="1" bestFit="1" customWidth="1"/>
    <col min="294" max="294" width="48.85546875" style="1" bestFit="1" customWidth="1"/>
    <col min="295" max="295" width="39.42578125" style="1" bestFit="1" customWidth="1"/>
    <col min="296" max="296" width="26.85546875" style="1" bestFit="1" customWidth="1"/>
    <col min="297" max="297" width="47" style="1" bestFit="1" customWidth="1"/>
    <col min="298" max="298" width="40" style="1" bestFit="1" customWidth="1"/>
    <col min="299" max="299" width="83.5703125" style="1" bestFit="1" customWidth="1"/>
    <col min="300" max="300" width="21.42578125" style="1" bestFit="1" customWidth="1"/>
    <col min="301" max="301" width="31.42578125" style="1" bestFit="1" customWidth="1"/>
    <col min="302" max="302" width="27.42578125" style="1" bestFit="1" customWidth="1"/>
    <col min="303" max="303" width="56.85546875" style="1" bestFit="1" customWidth="1"/>
    <col min="304" max="304" width="24.42578125" style="1" bestFit="1" customWidth="1"/>
    <col min="305" max="305" width="22.85546875" style="1" bestFit="1" customWidth="1"/>
    <col min="306" max="306" width="33.85546875" style="1" bestFit="1" customWidth="1"/>
    <col min="307" max="307" width="29" style="1" bestFit="1" customWidth="1"/>
    <col min="308" max="308" width="29.85546875" style="1" bestFit="1" customWidth="1"/>
    <col min="309" max="309" width="36.42578125" style="1" bestFit="1" customWidth="1"/>
    <col min="310" max="310" width="38.5703125" style="1" bestFit="1" customWidth="1"/>
    <col min="311" max="311" width="42" style="1" bestFit="1" customWidth="1"/>
    <col min="312" max="312" width="47.42578125" style="1" bestFit="1" customWidth="1"/>
    <col min="313" max="313" width="37.85546875" style="1" bestFit="1" customWidth="1"/>
    <col min="314" max="314" width="25.42578125" style="1" bestFit="1" customWidth="1"/>
    <col min="315" max="315" width="45.42578125" style="1" bestFit="1" customWidth="1"/>
    <col min="316" max="316" width="38.42578125" style="1" bestFit="1" customWidth="1"/>
    <col min="317" max="317" width="82.140625" style="1" bestFit="1" customWidth="1"/>
    <col min="318" max="318" width="22" style="1" bestFit="1" customWidth="1"/>
    <col min="319" max="319" width="32.140625" style="1" bestFit="1" customWidth="1"/>
    <col min="320" max="320" width="28" style="1" bestFit="1" customWidth="1"/>
    <col min="321" max="321" width="57.42578125" style="1" bestFit="1" customWidth="1"/>
    <col min="322" max="322" width="25.140625" style="1" bestFit="1" customWidth="1"/>
    <col min="323" max="323" width="23.42578125" style="1" bestFit="1" customWidth="1"/>
    <col min="324" max="324" width="34.42578125" style="1" bestFit="1" customWidth="1"/>
    <col min="325" max="325" width="29.42578125" style="1" bestFit="1" customWidth="1"/>
    <col min="326" max="326" width="30.42578125" style="1" bestFit="1" customWidth="1"/>
    <col min="327" max="327" width="37.140625" style="1" bestFit="1" customWidth="1"/>
    <col min="328" max="328" width="39.42578125" style="1" bestFit="1" customWidth="1"/>
    <col min="329" max="329" width="42.42578125" style="1" bestFit="1" customWidth="1"/>
    <col min="330" max="330" width="48" style="1" bestFit="1" customWidth="1"/>
    <col min="331" max="331" width="38.42578125" style="1" bestFit="1" customWidth="1"/>
    <col min="332" max="332" width="25.85546875" style="1" bestFit="1" customWidth="1"/>
    <col min="333" max="333" width="46" style="1" bestFit="1" customWidth="1"/>
    <col min="334" max="334" width="39.140625" style="1" bestFit="1" customWidth="1"/>
    <col min="335" max="335" width="82.5703125" style="1" bestFit="1" customWidth="1"/>
    <col min="336" max="336" width="20" style="1" bestFit="1" customWidth="1"/>
    <col min="337" max="337" width="30.140625" style="1" bestFit="1" customWidth="1"/>
    <col min="338" max="338" width="26" style="1" bestFit="1" customWidth="1"/>
    <col min="339" max="339" width="55.42578125" style="1" bestFit="1" customWidth="1"/>
    <col min="340" max="340" width="23.42578125" style="1" bestFit="1" customWidth="1"/>
    <col min="341" max="341" width="21.42578125" style="1" bestFit="1" customWidth="1"/>
    <col min="342" max="342" width="32.42578125" style="1" bestFit="1" customWidth="1"/>
    <col min="343" max="343" width="27.5703125" style="1" bestFit="1" customWidth="1"/>
    <col min="344" max="344" width="28.42578125" style="1" bestFit="1" customWidth="1"/>
    <col min="345" max="345" width="35.140625" style="1" bestFit="1" customWidth="1"/>
    <col min="346" max="346" width="37.42578125" style="1" bestFit="1" customWidth="1"/>
    <col min="347" max="347" width="40.42578125" style="1" bestFit="1" customWidth="1"/>
    <col min="348" max="348" width="46" style="1" bestFit="1" customWidth="1"/>
    <col min="349" max="349" width="36.42578125" style="1" bestFit="1" customWidth="1"/>
    <col min="350" max="350" width="24" style="1" bestFit="1" customWidth="1"/>
    <col min="351" max="351" width="44.140625" style="1" bestFit="1" customWidth="1"/>
    <col min="352" max="352" width="37.42578125" style="1" bestFit="1" customWidth="1"/>
    <col min="353" max="353" width="80.85546875" style="1" bestFit="1" customWidth="1"/>
    <col min="354" max="354" width="37.140625" style="1" bestFit="1" customWidth="1"/>
    <col min="355" max="16384" width="11.42578125" style="1"/>
  </cols>
  <sheetData>
    <row r="1" spans="1:62" ht="30" customHeight="1" x14ac:dyDescent="0.25">
      <c r="A1" s="80"/>
      <c r="B1" s="80"/>
      <c r="C1" s="81" t="s">
        <v>34</v>
      </c>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3"/>
      <c r="BH1" s="16" t="s">
        <v>35</v>
      </c>
      <c r="BI1" s="17"/>
      <c r="BJ1" s="18"/>
    </row>
    <row r="2" spans="1:62" ht="30" customHeight="1" x14ac:dyDescent="0.25">
      <c r="A2" s="80"/>
      <c r="B2" s="80"/>
      <c r="C2" s="81"/>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3"/>
      <c r="BH2" s="16" t="s">
        <v>41</v>
      </c>
      <c r="BI2" s="17"/>
      <c r="BJ2" s="18"/>
    </row>
    <row r="3" spans="1:62" ht="30" customHeight="1" x14ac:dyDescent="0.25">
      <c r="A3" s="80"/>
      <c r="B3" s="80"/>
      <c r="C3" s="81"/>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3"/>
      <c r="BH3" s="16" t="s">
        <v>42</v>
      </c>
      <c r="BI3" s="17"/>
      <c r="BJ3" s="18"/>
    </row>
    <row r="4" spans="1:62" ht="30" customHeight="1" x14ac:dyDescent="0.25">
      <c r="A4" s="80"/>
      <c r="B4" s="80"/>
      <c r="C4" s="84"/>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6"/>
      <c r="BH4" s="19" t="s">
        <v>43</v>
      </c>
      <c r="BI4" s="20"/>
      <c r="BJ4" s="21"/>
    </row>
    <row r="5" spans="1:62" ht="23.25" customHeight="1" x14ac:dyDescent="0.25">
      <c r="P5" s="6"/>
      <c r="Q5" s="6"/>
      <c r="BJ5" s="12"/>
    </row>
    <row r="6" spans="1:62" ht="28.5" customHeight="1" thickBot="1" x14ac:dyDescent="0.3">
      <c r="B6" s="5" t="s">
        <v>30</v>
      </c>
      <c r="C6" s="9"/>
      <c r="D6" s="9"/>
      <c r="E6" s="9"/>
      <c r="F6" s="9"/>
      <c r="G6" s="9"/>
      <c r="H6" s="9"/>
      <c r="I6" s="9"/>
      <c r="J6" s="9"/>
      <c r="K6" s="9"/>
      <c r="L6" s="9"/>
      <c r="M6" s="9"/>
      <c r="N6" s="9"/>
      <c r="O6" s="9"/>
      <c r="P6" s="9"/>
      <c r="Q6" s="9"/>
      <c r="R6" s="9"/>
      <c r="S6" s="9"/>
      <c r="T6" s="46"/>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13"/>
      <c r="BI6" s="13"/>
      <c r="BJ6" s="14"/>
    </row>
    <row r="7" spans="1:62" ht="36.950000000000003" customHeight="1" thickBot="1" x14ac:dyDescent="0.3">
      <c r="A7" s="1"/>
      <c r="B7" s="11">
        <v>2025</v>
      </c>
      <c r="C7" s="9"/>
      <c r="D7" s="9"/>
      <c r="E7" s="9"/>
      <c r="F7" s="9"/>
      <c r="G7" s="9"/>
      <c r="H7" s="9"/>
      <c r="I7" s="9"/>
      <c r="J7" s="9"/>
      <c r="K7" s="9"/>
      <c r="L7" s="9"/>
      <c r="M7" s="9"/>
      <c r="N7" s="9"/>
      <c r="O7" s="9"/>
      <c r="P7" s="9"/>
      <c r="Q7" s="9"/>
      <c r="R7" s="9"/>
      <c r="S7" s="9"/>
      <c r="T7" s="46"/>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13"/>
      <c r="BI7" s="13"/>
      <c r="BJ7" s="14"/>
    </row>
    <row r="8" spans="1:62" ht="8.4499999999999993" customHeight="1" thickBot="1" x14ac:dyDescent="0.3">
      <c r="A8" s="1"/>
      <c r="B8" s="1"/>
      <c r="C8" s="10"/>
      <c r="D8" s="9"/>
      <c r="E8" s="9"/>
      <c r="F8" s="9"/>
      <c r="G8" s="9"/>
      <c r="H8" s="9"/>
      <c r="I8" s="9"/>
      <c r="J8" s="9"/>
      <c r="K8" s="9"/>
      <c r="L8" s="9"/>
      <c r="M8" s="9"/>
      <c r="N8" s="9"/>
      <c r="O8" s="9"/>
      <c r="P8" s="9"/>
      <c r="Q8" s="9"/>
      <c r="R8" s="9"/>
      <c r="S8" s="9"/>
      <c r="T8" s="46"/>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13"/>
      <c r="BI8" s="13"/>
      <c r="BJ8" s="14"/>
    </row>
    <row r="9" spans="1:62" s="2" customFormat="1" ht="38.1" customHeight="1" thickBot="1" x14ac:dyDescent="0.3">
      <c r="A9" s="92" t="s">
        <v>29</v>
      </c>
      <c r="B9" s="92"/>
      <c r="C9" s="92"/>
      <c r="D9" s="92"/>
      <c r="E9" s="92"/>
      <c r="F9" s="92"/>
      <c r="G9" s="92"/>
      <c r="H9" s="92"/>
      <c r="I9" s="92"/>
      <c r="J9" s="92"/>
      <c r="K9" s="92"/>
      <c r="L9" s="92"/>
      <c r="M9" s="92"/>
      <c r="N9" s="92"/>
      <c r="O9" s="89" t="s">
        <v>28</v>
      </c>
      <c r="P9" s="90"/>
      <c r="Q9" s="91"/>
      <c r="R9" s="89" t="s">
        <v>27</v>
      </c>
      <c r="S9" s="90"/>
      <c r="T9" s="90"/>
      <c r="U9" s="90"/>
      <c r="V9" s="90"/>
      <c r="W9" s="90"/>
      <c r="X9" s="90"/>
      <c r="Y9" s="90"/>
      <c r="Z9" s="93" t="s">
        <v>26</v>
      </c>
      <c r="AA9" s="94"/>
      <c r="AB9" s="94"/>
      <c r="AC9" s="94"/>
      <c r="AD9" s="94"/>
      <c r="AE9" s="94"/>
      <c r="AF9" s="94"/>
      <c r="AG9" s="94"/>
      <c r="AH9" s="94"/>
      <c r="AI9" s="94"/>
      <c r="AJ9" s="94"/>
      <c r="AK9" s="94"/>
      <c r="AL9" s="94"/>
      <c r="AM9" s="94"/>
      <c r="AN9" s="95"/>
      <c r="AO9" s="89" t="s">
        <v>25</v>
      </c>
      <c r="AP9" s="90"/>
      <c r="AQ9" s="90"/>
      <c r="AR9" s="90"/>
      <c r="AS9" s="90"/>
      <c r="AT9" s="90"/>
      <c r="AU9" s="90"/>
      <c r="AV9" s="90"/>
      <c r="AW9" s="90"/>
      <c r="AX9" s="90"/>
      <c r="AY9" s="90"/>
      <c r="AZ9" s="90"/>
      <c r="BA9" s="90"/>
      <c r="BB9" s="90"/>
      <c r="BC9" s="90"/>
      <c r="BD9" s="90"/>
      <c r="BE9" s="90"/>
      <c r="BF9" s="90"/>
      <c r="BG9" s="91"/>
      <c r="BH9" s="87" t="s">
        <v>22</v>
      </c>
      <c r="BI9" s="88"/>
      <c r="BJ9" s="15"/>
    </row>
    <row r="10" spans="1:62" s="2" customFormat="1" ht="57" customHeight="1" thickBot="1" x14ac:dyDescent="0.3">
      <c r="A10" s="4" t="s">
        <v>20</v>
      </c>
      <c r="B10" s="4" t="s">
        <v>19</v>
      </c>
      <c r="C10" s="4" t="s">
        <v>18</v>
      </c>
      <c r="D10" s="4" t="s">
        <v>17</v>
      </c>
      <c r="E10" s="4" t="s">
        <v>16</v>
      </c>
      <c r="F10" s="4" t="s">
        <v>15</v>
      </c>
      <c r="G10" s="4" t="s">
        <v>14</v>
      </c>
      <c r="H10" s="4" t="s">
        <v>13</v>
      </c>
      <c r="I10" s="4" t="s">
        <v>12</v>
      </c>
      <c r="J10" s="4" t="s">
        <v>33</v>
      </c>
      <c r="K10" s="4" t="s">
        <v>31</v>
      </c>
      <c r="L10" s="4" t="s">
        <v>11</v>
      </c>
      <c r="M10" s="4" t="s">
        <v>36</v>
      </c>
      <c r="N10" s="4" t="s">
        <v>10</v>
      </c>
      <c r="O10" s="4" t="s">
        <v>32</v>
      </c>
      <c r="P10" s="4" t="s">
        <v>9</v>
      </c>
      <c r="Q10" s="4" t="s">
        <v>37</v>
      </c>
      <c r="R10" s="4" t="s">
        <v>38</v>
      </c>
      <c r="S10" s="4" t="s">
        <v>8</v>
      </c>
      <c r="T10" s="47" t="s">
        <v>7</v>
      </c>
      <c r="U10" s="4" t="s">
        <v>6</v>
      </c>
      <c r="V10" s="4" t="s">
        <v>5</v>
      </c>
      <c r="W10" s="4" t="s">
        <v>4</v>
      </c>
      <c r="X10" s="4" t="s">
        <v>3</v>
      </c>
      <c r="Y10" s="4" t="s">
        <v>2</v>
      </c>
      <c r="Z10" s="4" t="s">
        <v>44</v>
      </c>
      <c r="AA10" s="4" t="s">
        <v>45</v>
      </c>
      <c r="AB10" s="4" t="s">
        <v>46</v>
      </c>
      <c r="AC10" s="4" t="s">
        <v>47</v>
      </c>
      <c r="AD10" s="4" t="s">
        <v>48</v>
      </c>
      <c r="AE10" s="4" t="s">
        <v>49</v>
      </c>
      <c r="AF10" s="4" t="s">
        <v>50</v>
      </c>
      <c r="AG10" s="4" t="s">
        <v>51</v>
      </c>
      <c r="AH10" s="4" t="s">
        <v>52</v>
      </c>
      <c r="AI10" s="4" t="s">
        <v>53</v>
      </c>
      <c r="AJ10" s="4" t="s">
        <v>54</v>
      </c>
      <c r="AK10" s="4" t="s">
        <v>55</v>
      </c>
      <c r="AL10" s="4" t="s">
        <v>56</v>
      </c>
      <c r="AM10" s="4" t="s">
        <v>57</v>
      </c>
      <c r="AN10" s="4" t="s">
        <v>58</v>
      </c>
      <c r="AO10" s="4" t="s">
        <v>59</v>
      </c>
      <c r="AP10" s="4" t="s">
        <v>60</v>
      </c>
      <c r="AQ10" s="4" t="s">
        <v>61</v>
      </c>
      <c r="AR10" s="4" t="s">
        <v>62</v>
      </c>
      <c r="AS10" s="4" t="s">
        <v>63</v>
      </c>
      <c r="AT10" s="4" t="s">
        <v>64</v>
      </c>
      <c r="AU10" s="4" t="s">
        <v>65</v>
      </c>
      <c r="AV10" s="4" t="s">
        <v>66</v>
      </c>
      <c r="AW10" s="4" t="s">
        <v>67</v>
      </c>
      <c r="AX10" s="4" t="s">
        <v>68</v>
      </c>
      <c r="AY10" s="4" t="s">
        <v>69</v>
      </c>
      <c r="AZ10" s="4" t="s">
        <v>70</v>
      </c>
      <c r="BA10" s="4" t="s">
        <v>71</v>
      </c>
      <c r="BB10" s="4" t="s">
        <v>72</v>
      </c>
      <c r="BC10" s="4" t="s">
        <v>73</v>
      </c>
      <c r="BD10" s="4" t="s">
        <v>24</v>
      </c>
      <c r="BE10" s="4" t="s">
        <v>39</v>
      </c>
      <c r="BF10" s="4" t="s">
        <v>40</v>
      </c>
      <c r="BG10" s="4" t="s">
        <v>23</v>
      </c>
      <c r="BH10" s="4" t="s">
        <v>1</v>
      </c>
      <c r="BI10" s="3" t="s">
        <v>0</v>
      </c>
      <c r="BJ10" s="5" t="s">
        <v>21</v>
      </c>
    </row>
    <row r="11" spans="1:62" s="34" customFormat="1" ht="100.5" customHeight="1" x14ac:dyDescent="0.25">
      <c r="A11" s="24">
        <v>25</v>
      </c>
      <c r="B11" s="24" t="s">
        <v>74</v>
      </c>
      <c r="C11" s="24" t="s">
        <v>75</v>
      </c>
      <c r="D11" s="24" t="s">
        <v>76</v>
      </c>
      <c r="E11" s="24" t="s">
        <v>77</v>
      </c>
      <c r="F11" s="24" t="s">
        <v>78</v>
      </c>
      <c r="G11" s="24" t="s">
        <v>79</v>
      </c>
      <c r="H11" s="24">
        <v>330105300</v>
      </c>
      <c r="I11" s="24" t="s">
        <v>80</v>
      </c>
      <c r="J11" s="25">
        <v>82</v>
      </c>
      <c r="K11" s="24" t="s">
        <v>81</v>
      </c>
      <c r="L11" s="24" t="s">
        <v>135</v>
      </c>
      <c r="M11" s="25">
        <v>100</v>
      </c>
      <c r="N11" s="24">
        <v>30</v>
      </c>
      <c r="O11" s="24">
        <v>3</v>
      </c>
      <c r="P11" s="27">
        <f>+Tabla1[[#This Row],[Meta Ejecutada Vigencia4]]/Tabla1[[#This Row],[Meta Programada Vigencia]]</f>
        <v>0.1</v>
      </c>
      <c r="Q11" s="27">
        <f>+Tabla1[[#This Row],[Meta Ejecutada Vigencia4]]/Tabla1[[#This Row],[Meta Programada Cuatrienio3]]</f>
        <v>0.03</v>
      </c>
      <c r="R11" s="55" t="s">
        <v>157</v>
      </c>
      <c r="S11" s="26" t="s">
        <v>142</v>
      </c>
      <c r="T11" s="48">
        <v>1000000000</v>
      </c>
      <c r="U11" s="28">
        <v>250000000</v>
      </c>
      <c r="V11" s="26" t="s">
        <v>171</v>
      </c>
      <c r="W11" s="26" t="s">
        <v>173</v>
      </c>
      <c r="X11" s="26">
        <v>50</v>
      </c>
      <c r="Y11" s="63" t="s">
        <v>180</v>
      </c>
      <c r="Z11" s="29">
        <f>Tabla1[[#This Row],[Valor Vigencia Proyecto]]</f>
        <v>250000000</v>
      </c>
      <c r="AA11" s="28"/>
      <c r="AB11" s="28"/>
      <c r="AC11" s="28"/>
      <c r="AD11" s="29">
        <v>0</v>
      </c>
      <c r="AE11" s="28"/>
      <c r="AF11" s="28"/>
      <c r="AG11" s="28"/>
      <c r="AH11" s="28"/>
      <c r="AI11" s="28"/>
      <c r="AJ11" s="28"/>
      <c r="AK11" s="28"/>
      <c r="AL11" s="28"/>
      <c r="AM11" s="29">
        <v>0</v>
      </c>
      <c r="AN11" s="30">
        <f>(Tabla1[[#This Row],[Recursos propios 2025]]+Tabla1[[#This Row],[SGP Cultura 2025]])</f>
        <v>250000000</v>
      </c>
      <c r="AO11" s="31">
        <v>160800000</v>
      </c>
      <c r="AP11" s="28"/>
      <c r="AQ11" s="28"/>
      <c r="AR11" s="28"/>
      <c r="AS11" s="28"/>
      <c r="AT11" s="28"/>
      <c r="AU11" s="28"/>
      <c r="AV11" s="28"/>
      <c r="AW11" s="28"/>
      <c r="AX11" s="28"/>
      <c r="AY11" s="28"/>
      <c r="AZ11" s="28"/>
      <c r="BA11" s="28"/>
      <c r="BB11" s="28"/>
      <c r="BC11" s="28">
        <f>SUM(Tabla1[[#This Row],[Recursos propios 20252]:[Otros 202515]])</f>
        <v>160800000</v>
      </c>
      <c r="BD11" s="27">
        <f>+Tabla1[[#This Row],[Total Comprometido 2025]]/Tabla1[[#This Row],[Total 2025]]</f>
        <v>0.64319999999999999</v>
      </c>
      <c r="BE11" s="32"/>
      <c r="BF11" s="70"/>
      <c r="BG11" s="28"/>
      <c r="BH11" s="24" t="s">
        <v>137</v>
      </c>
      <c r="BI11" s="33" t="s">
        <v>138</v>
      </c>
      <c r="BJ11" s="24" t="s">
        <v>139</v>
      </c>
    </row>
    <row r="12" spans="1:62" s="35" customFormat="1" ht="157.5" customHeight="1" x14ac:dyDescent="0.25">
      <c r="A12" s="24">
        <v>74</v>
      </c>
      <c r="B12" s="24" t="s">
        <v>82</v>
      </c>
      <c r="C12" s="24" t="s">
        <v>83</v>
      </c>
      <c r="D12" s="24" t="s">
        <v>84</v>
      </c>
      <c r="E12" s="24" t="s">
        <v>85</v>
      </c>
      <c r="F12" s="24" t="s">
        <v>86</v>
      </c>
      <c r="G12" s="24" t="s">
        <v>87</v>
      </c>
      <c r="H12" s="24">
        <v>350204600</v>
      </c>
      <c r="I12" s="24" t="s">
        <v>88</v>
      </c>
      <c r="J12" s="25">
        <v>3</v>
      </c>
      <c r="K12" s="24" t="s">
        <v>81</v>
      </c>
      <c r="L12" s="24" t="s">
        <v>135</v>
      </c>
      <c r="M12" s="25">
        <v>7</v>
      </c>
      <c r="N12" s="24">
        <v>1</v>
      </c>
      <c r="O12" s="74">
        <v>0.5</v>
      </c>
      <c r="P12" s="23">
        <f>+Tabla1[[#This Row],[Meta Ejecutada Vigencia4]]/Tabla1[[#This Row],[Meta Programada Vigencia]]</f>
        <v>0.5</v>
      </c>
      <c r="Q12" s="23">
        <f>+Tabla1[[#This Row],[Meta Ejecutada Vigencia4]]/Tabla1[[#This Row],[Meta Programada Cuatrienio3]]</f>
        <v>7.1428571428571425E-2</v>
      </c>
      <c r="R12" s="55" t="s">
        <v>158</v>
      </c>
      <c r="S12" s="26" t="s">
        <v>143</v>
      </c>
      <c r="T12" s="49">
        <v>7856190000</v>
      </c>
      <c r="U12" s="28">
        <v>1500000000</v>
      </c>
      <c r="V12" s="37" t="s">
        <v>174</v>
      </c>
      <c r="W12" s="37" t="s">
        <v>173</v>
      </c>
      <c r="X12" s="22">
        <v>50</v>
      </c>
      <c r="Y12" s="75" t="s">
        <v>181</v>
      </c>
      <c r="Z12" s="29">
        <f>Tabla1[[#This Row],[Valor Vigencia Proyecto]]</f>
        <v>1500000000</v>
      </c>
      <c r="AA12" s="31"/>
      <c r="AB12" s="31"/>
      <c r="AC12" s="31"/>
      <c r="AD12" s="29">
        <v>0</v>
      </c>
      <c r="AE12" s="31"/>
      <c r="AF12" s="31"/>
      <c r="AG12" s="31"/>
      <c r="AH12" s="31"/>
      <c r="AI12" s="31"/>
      <c r="AJ12" s="31"/>
      <c r="AK12" s="31"/>
      <c r="AL12" s="31"/>
      <c r="AM12" s="29">
        <v>0</v>
      </c>
      <c r="AN12" s="30">
        <f>(Tabla1[[#This Row],[Recursos propios 2025]]+Tabla1[[#This Row],[SGP Cultura 2025]])</f>
        <v>1500000000</v>
      </c>
      <c r="AO12" s="31">
        <v>256800000</v>
      </c>
      <c r="AP12" s="31"/>
      <c r="AQ12" s="31"/>
      <c r="AR12" s="31"/>
      <c r="AS12" s="31"/>
      <c r="AT12" s="31"/>
      <c r="AU12" s="31"/>
      <c r="AV12" s="31"/>
      <c r="AW12" s="31"/>
      <c r="AX12" s="31"/>
      <c r="AY12" s="31"/>
      <c r="AZ12" s="31"/>
      <c r="BA12" s="31"/>
      <c r="BB12" s="31"/>
      <c r="BC12" s="31">
        <f>SUM(Tabla1[[#This Row],[Recursos propios 20252]:[Otros 202515]])</f>
        <v>256800000</v>
      </c>
      <c r="BD12" s="27">
        <f>+Tabla1[[#This Row],[Total Comprometido 2025]]/Tabla1[[#This Row],[Total 2025]]</f>
        <v>0.17119999999999999</v>
      </c>
      <c r="BE12" s="31">
        <v>20900000</v>
      </c>
      <c r="BF12" s="71">
        <f>Tabla1[[#This Row],[Total Recursos Obligados]]</f>
        <v>20900000</v>
      </c>
      <c r="BG12" s="31"/>
      <c r="BH12" s="24" t="s">
        <v>137</v>
      </c>
      <c r="BI12" s="33" t="s">
        <v>138</v>
      </c>
      <c r="BJ12" s="24" t="s">
        <v>140</v>
      </c>
    </row>
    <row r="13" spans="1:62" s="35" customFormat="1" ht="84" customHeight="1" x14ac:dyDescent="0.25">
      <c r="A13" s="24">
        <v>74</v>
      </c>
      <c r="B13" s="40"/>
      <c r="C13" s="40"/>
      <c r="D13" s="40"/>
      <c r="E13" s="40"/>
      <c r="F13" s="40"/>
      <c r="G13" s="24" t="s">
        <v>87</v>
      </c>
      <c r="H13" s="40"/>
      <c r="I13" s="40"/>
      <c r="J13" s="41"/>
      <c r="K13" s="40"/>
      <c r="L13" s="40"/>
      <c r="M13" s="41"/>
      <c r="N13" s="40"/>
      <c r="O13" s="40"/>
      <c r="P13" s="23"/>
      <c r="Q13" s="23"/>
      <c r="R13" s="56" t="s">
        <v>159</v>
      </c>
      <c r="S13" s="26" t="s">
        <v>144</v>
      </c>
      <c r="T13" s="49">
        <v>500000000</v>
      </c>
      <c r="U13" s="28">
        <v>257000000</v>
      </c>
      <c r="V13" s="37" t="s">
        <v>200</v>
      </c>
      <c r="W13" s="37" t="s">
        <v>173</v>
      </c>
      <c r="X13" s="22">
        <v>800</v>
      </c>
      <c r="Y13" s="76" t="s">
        <v>201</v>
      </c>
      <c r="Z13" s="29">
        <f>Tabla1[[#This Row],[Valor Vigencia Proyecto]]</f>
        <v>257000000</v>
      </c>
      <c r="AA13" s="42"/>
      <c r="AB13" s="42"/>
      <c r="AC13" s="42"/>
      <c r="AD13" s="42"/>
      <c r="AE13" s="42"/>
      <c r="AF13" s="42"/>
      <c r="AG13" s="42"/>
      <c r="AH13" s="42"/>
      <c r="AI13" s="42"/>
      <c r="AJ13" s="42"/>
      <c r="AK13" s="42"/>
      <c r="AL13" s="42"/>
      <c r="AM13" s="42"/>
      <c r="AN13" s="30">
        <f>(Tabla1[[#This Row],[Recursos propios 2025]]+Tabla1[[#This Row],[SGP Cultura 2025]])</f>
        <v>257000000</v>
      </c>
      <c r="AO13" s="42">
        <v>163800000</v>
      </c>
      <c r="AP13" s="42"/>
      <c r="AQ13" s="42"/>
      <c r="AR13" s="42"/>
      <c r="AS13" s="42"/>
      <c r="AT13" s="42"/>
      <c r="AU13" s="42"/>
      <c r="AV13" s="42"/>
      <c r="AW13" s="42"/>
      <c r="AX13" s="42"/>
      <c r="AY13" s="42"/>
      <c r="AZ13" s="42"/>
      <c r="BA13" s="42"/>
      <c r="BB13" s="42"/>
      <c r="BC13" s="42">
        <f>SUM(Tabla1[[#This Row],[Recursos propios 20252]:[Otros 202515]])</f>
        <v>163800000</v>
      </c>
      <c r="BD13" s="27">
        <f>+Tabla1[[#This Row],[Total Comprometido 2025]]/Tabla1[[#This Row],[Total 2025]]</f>
        <v>0.6373540856031128</v>
      </c>
      <c r="BE13" s="42">
        <v>18570000</v>
      </c>
      <c r="BF13" s="72">
        <f>Tabla1[[#This Row],[Total Recursos Obligados]]</f>
        <v>18570000</v>
      </c>
      <c r="BG13" s="42"/>
      <c r="BH13" s="40"/>
      <c r="BI13" s="40"/>
      <c r="BJ13" s="40"/>
    </row>
    <row r="14" spans="1:62" s="35" customFormat="1" ht="86.25" customHeight="1" x14ac:dyDescent="0.3">
      <c r="A14" s="24">
        <v>74</v>
      </c>
      <c r="B14" s="40"/>
      <c r="C14" s="40"/>
      <c r="D14" s="40"/>
      <c r="E14" s="40"/>
      <c r="F14" s="40"/>
      <c r="G14" s="24" t="s">
        <v>87</v>
      </c>
      <c r="H14" s="40"/>
      <c r="I14" s="40"/>
      <c r="J14" s="41"/>
      <c r="K14" s="40"/>
      <c r="L14" s="40"/>
      <c r="M14" s="41"/>
      <c r="N14" s="40"/>
      <c r="O14" s="40"/>
      <c r="P14" s="23"/>
      <c r="Q14" s="23"/>
      <c r="R14" s="56" t="s">
        <v>160</v>
      </c>
      <c r="S14" s="26" t="s">
        <v>145</v>
      </c>
      <c r="T14" s="51"/>
      <c r="U14" s="42">
        <v>15800000</v>
      </c>
      <c r="V14" s="37" t="s">
        <v>174</v>
      </c>
      <c r="W14" s="37" t="s">
        <v>186</v>
      </c>
      <c r="X14" s="22">
        <v>600</v>
      </c>
      <c r="Y14" s="77" t="s">
        <v>187</v>
      </c>
      <c r="Z14" s="29">
        <f>Tabla1[[#This Row],[Valor Vigencia Proyecto]]</f>
        <v>15800000</v>
      </c>
      <c r="AA14" s="42"/>
      <c r="AB14" s="42"/>
      <c r="AC14" s="42"/>
      <c r="AD14" s="42"/>
      <c r="AE14" s="42"/>
      <c r="AF14" s="42"/>
      <c r="AG14" s="42"/>
      <c r="AH14" s="42"/>
      <c r="AI14" s="42"/>
      <c r="AJ14" s="42"/>
      <c r="AK14" s="42"/>
      <c r="AL14" s="42"/>
      <c r="AM14" s="42"/>
      <c r="AN14" s="30">
        <f>(Tabla1[[#This Row],[Recursos propios 2025]]+Tabla1[[#This Row],[SGP Cultura 2025]])</f>
        <v>15800000</v>
      </c>
      <c r="AO14" s="42"/>
      <c r="AP14" s="42"/>
      <c r="AQ14" s="42"/>
      <c r="AR14" s="42"/>
      <c r="AS14" s="42"/>
      <c r="AT14" s="42"/>
      <c r="AU14" s="42"/>
      <c r="AV14" s="42"/>
      <c r="AW14" s="42"/>
      <c r="AX14" s="42"/>
      <c r="AY14" s="42"/>
      <c r="AZ14" s="42"/>
      <c r="BA14" s="42"/>
      <c r="BB14" s="42"/>
      <c r="BC14" s="66">
        <f>SUM(Tabla1[[#This Row],[Recursos propios 20252]:[Otros 202515]])</f>
        <v>0</v>
      </c>
      <c r="BD14" s="27">
        <f>+Tabla1[[#This Row],[Total Comprometido 2025]]/Tabla1[[#This Row],[Total 2025]]</f>
        <v>0</v>
      </c>
      <c r="BE14" s="42"/>
      <c r="BF14" s="72"/>
      <c r="BG14" s="42"/>
      <c r="BH14" s="40"/>
      <c r="BI14" s="40"/>
      <c r="BJ14" s="40"/>
    </row>
    <row r="15" spans="1:62" s="35" customFormat="1" ht="112.5" customHeight="1" x14ac:dyDescent="0.25">
      <c r="A15" s="36">
        <v>75</v>
      </c>
      <c r="B15" s="36" t="s">
        <v>82</v>
      </c>
      <c r="C15" s="36" t="s">
        <v>83</v>
      </c>
      <c r="D15" s="36" t="s">
        <v>84</v>
      </c>
      <c r="E15" s="36" t="s">
        <v>85</v>
      </c>
      <c r="F15" s="36" t="s">
        <v>89</v>
      </c>
      <c r="G15" s="36" t="s">
        <v>90</v>
      </c>
      <c r="H15" s="36">
        <v>350204900</v>
      </c>
      <c r="I15" s="36" t="s">
        <v>91</v>
      </c>
      <c r="J15" s="36">
        <v>2</v>
      </c>
      <c r="K15" s="36" t="s">
        <v>81</v>
      </c>
      <c r="L15" s="36" t="s">
        <v>135</v>
      </c>
      <c r="M15" s="36">
        <v>5</v>
      </c>
      <c r="N15" s="36">
        <v>2</v>
      </c>
      <c r="O15" s="36">
        <v>1</v>
      </c>
      <c r="P15" s="78">
        <f>+Tabla1[[#This Row],[Meta Ejecutada Vigencia4]]/Tabla1[[#This Row],[Meta Programada Vigencia]]</f>
        <v>0.5</v>
      </c>
      <c r="Q15" s="23">
        <f>+Tabla1[[#This Row],[Meta Ejecutada Vigencia4]]/Tabla1[[#This Row],[Meta Programada Cuatrienio3]]</f>
        <v>0.2</v>
      </c>
      <c r="R15" s="56" t="s">
        <v>160</v>
      </c>
      <c r="S15" s="26" t="s">
        <v>145</v>
      </c>
      <c r="T15" s="49">
        <v>1000000000</v>
      </c>
      <c r="U15" s="28">
        <v>85060000</v>
      </c>
      <c r="V15" s="37" t="s">
        <v>183</v>
      </c>
      <c r="W15" s="37" t="s">
        <v>173</v>
      </c>
      <c r="X15" s="22">
        <v>590</v>
      </c>
      <c r="Y15" s="26" t="s">
        <v>182</v>
      </c>
      <c r="Z15" s="29">
        <f>Tabla1[[#This Row],[Valor Vigencia Proyecto]]</f>
        <v>85060000</v>
      </c>
      <c r="AA15" s="31"/>
      <c r="AB15" s="31"/>
      <c r="AC15" s="31"/>
      <c r="AD15" s="29">
        <v>0</v>
      </c>
      <c r="AE15" s="31"/>
      <c r="AF15" s="31"/>
      <c r="AG15" s="31"/>
      <c r="AH15" s="31"/>
      <c r="AI15" s="31"/>
      <c r="AJ15" s="31"/>
      <c r="AK15" s="31"/>
      <c r="AL15" s="31"/>
      <c r="AM15" s="29">
        <v>0</v>
      </c>
      <c r="AN15" s="30">
        <f>(Tabla1[[#This Row],[Recursos propios 2025]]+Tabla1[[#This Row],[SGP Cultura 2025]])</f>
        <v>85060000</v>
      </c>
      <c r="AO15" s="31">
        <v>48000000</v>
      </c>
      <c r="AP15" s="31"/>
      <c r="AQ15" s="31"/>
      <c r="AR15" s="31"/>
      <c r="AS15" s="31"/>
      <c r="AT15" s="31"/>
      <c r="AU15" s="31"/>
      <c r="AV15" s="31"/>
      <c r="AW15" s="31"/>
      <c r="AX15" s="31"/>
      <c r="AY15" s="31"/>
      <c r="AZ15" s="31"/>
      <c r="BA15" s="31"/>
      <c r="BB15" s="31"/>
      <c r="BC15" s="67">
        <f>SUM(Tabla1[[#This Row],[Recursos propios 20252]:[Otros 202515]])</f>
        <v>48000000</v>
      </c>
      <c r="BD15" s="27">
        <f>+Tabla1[[#This Row],[Total Comprometido 2025]]/Tabla1[[#This Row],[Total 2025]]</f>
        <v>0.56430754761344937</v>
      </c>
      <c r="BE15" s="42">
        <v>4000000</v>
      </c>
      <c r="BF15" s="72">
        <f>Tabla1[[#This Row],[Total Recursos Obligados]]</f>
        <v>4000000</v>
      </c>
      <c r="BG15" s="31"/>
      <c r="BH15" s="36" t="s">
        <v>137</v>
      </c>
      <c r="BI15" s="33" t="s">
        <v>138</v>
      </c>
      <c r="BJ15" s="36" t="s">
        <v>140</v>
      </c>
    </row>
    <row r="16" spans="1:62" s="35" customFormat="1" ht="82.5" customHeight="1" x14ac:dyDescent="0.25">
      <c r="A16" s="24">
        <v>76</v>
      </c>
      <c r="B16" s="24" t="s">
        <v>82</v>
      </c>
      <c r="C16" s="24" t="s">
        <v>83</v>
      </c>
      <c r="D16" s="24" t="s">
        <v>84</v>
      </c>
      <c r="E16" s="24" t="s">
        <v>85</v>
      </c>
      <c r="F16" s="24" t="s">
        <v>92</v>
      </c>
      <c r="G16" s="24" t="s">
        <v>93</v>
      </c>
      <c r="H16" s="24">
        <v>350211400</v>
      </c>
      <c r="I16" s="24" t="s">
        <v>94</v>
      </c>
      <c r="J16" s="25">
        <v>4</v>
      </c>
      <c r="K16" s="24" t="s">
        <v>81</v>
      </c>
      <c r="L16" s="24" t="s">
        <v>135</v>
      </c>
      <c r="M16" s="25">
        <v>8</v>
      </c>
      <c r="N16" s="24">
        <v>3</v>
      </c>
      <c r="O16" s="24">
        <v>1.5</v>
      </c>
      <c r="P16" s="78">
        <f>+Tabla1[[#This Row],[Meta Ejecutada Vigencia4]]/Tabla1[[#This Row],[Meta Programada Vigencia]]</f>
        <v>0.5</v>
      </c>
      <c r="Q16" s="23">
        <f>+Tabla1[[#This Row],[Meta Ejecutada Vigencia4]]/Tabla1[[#This Row],[Meta Programada Cuatrienio3]]</f>
        <v>0.1875</v>
      </c>
      <c r="R16" s="56" t="s">
        <v>160</v>
      </c>
      <c r="S16" s="26" t="s">
        <v>145</v>
      </c>
      <c r="T16" s="49"/>
      <c r="U16" s="28">
        <v>199140000</v>
      </c>
      <c r="V16" s="37" t="s">
        <v>185</v>
      </c>
      <c r="W16" s="37" t="s">
        <v>173</v>
      </c>
      <c r="X16" s="22">
        <v>294</v>
      </c>
      <c r="Y16" s="60" t="s">
        <v>184</v>
      </c>
      <c r="Z16" s="29">
        <f>Tabla1[[#This Row],[Valor Vigencia Proyecto]]</f>
        <v>199140000</v>
      </c>
      <c r="AA16" s="31"/>
      <c r="AB16" s="31"/>
      <c r="AC16" s="31"/>
      <c r="AD16" s="29">
        <v>0</v>
      </c>
      <c r="AE16" s="31"/>
      <c r="AF16" s="31"/>
      <c r="AG16" s="31"/>
      <c r="AH16" s="31"/>
      <c r="AI16" s="31"/>
      <c r="AJ16" s="31"/>
      <c r="AK16" s="31"/>
      <c r="AL16" s="31"/>
      <c r="AM16" s="29">
        <v>0</v>
      </c>
      <c r="AN16" s="30">
        <f>(Tabla1[[#This Row],[Recursos propios 2025]]+Tabla1[[#This Row],[SGP Cultura 2025]])</f>
        <v>199140000</v>
      </c>
      <c r="AO16" s="31">
        <v>124800000</v>
      </c>
      <c r="AP16" s="31"/>
      <c r="AQ16" s="31"/>
      <c r="AR16" s="31"/>
      <c r="AS16" s="31"/>
      <c r="AT16" s="31"/>
      <c r="AU16" s="31"/>
      <c r="AV16" s="31"/>
      <c r="AW16" s="31"/>
      <c r="AX16" s="31"/>
      <c r="AY16" s="31"/>
      <c r="AZ16" s="31"/>
      <c r="BA16" s="31"/>
      <c r="BB16" s="31"/>
      <c r="BC16" s="67">
        <f>SUM(Tabla1[[#This Row],[Recursos propios 20252]:[Otros 202515]])</f>
        <v>124800000</v>
      </c>
      <c r="BD16" s="27">
        <f>+Tabla1[[#This Row],[Total Comprometido 2025]]/Tabla1[[#This Row],[Total 2025]]</f>
        <v>0.62669478758662245</v>
      </c>
      <c r="BE16" s="31">
        <v>6700000</v>
      </c>
      <c r="BF16" s="71">
        <f>Tabla1[[#This Row],[Total Recursos Obligados]]</f>
        <v>6700000</v>
      </c>
      <c r="BG16" s="31"/>
      <c r="BH16" s="24" t="s">
        <v>137</v>
      </c>
      <c r="BI16" s="33" t="s">
        <v>138</v>
      </c>
      <c r="BJ16" s="24" t="s">
        <v>140</v>
      </c>
    </row>
    <row r="17" spans="1:62" s="35" customFormat="1" ht="31.9" customHeight="1" x14ac:dyDescent="0.25">
      <c r="A17" s="36">
        <v>139</v>
      </c>
      <c r="B17" s="36" t="s">
        <v>95</v>
      </c>
      <c r="C17" s="36" t="s">
        <v>75</v>
      </c>
      <c r="D17" s="36" t="s">
        <v>76</v>
      </c>
      <c r="E17" s="36" t="s">
        <v>77</v>
      </c>
      <c r="F17" s="36" t="s">
        <v>96</v>
      </c>
      <c r="G17" s="36" t="s">
        <v>97</v>
      </c>
      <c r="H17" s="36">
        <v>330105400</v>
      </c>
      <c r="I17" s="36" t="s">
        <v>98</v>
      </c>
      <c r="J17" s="36">
        <v>610</v>
      </c>
      <c r="K17" s="36" t="s">
        <v>81</v>
      </c>
      <c r="L17" s="36" t="s">
        <v>135</v>
      </c>
      <c r="M17" s="36">
        <v>1000</v>
      </c>
      <c r="N17" s="36">
        <v>350</v>
      </c>
      <c r="O17" s="36">
        <f>37+9</f>
        <v>46</v>
      </c>
      <c r="P17" s="38">
        <f>+Tabla1[[#This Row],[Meta Ejecutada Vigencia4]]/Tabla1[[#This Row],[Meta Programada Vigencia]]</f>
        <v>0.13142857142857142</v>
      </c>
      <c r="Q17" s="38">
        <f>+Tabla1[[#This Row],[Meta Ejecutada Vigencia4]]/Tabla1[[#This Row],[Meta Programada Cuatrienio3]]</f>
        <v>4.5999999999999999E-2</v>
      </c>
      <c r="R17" s="57" t="s">
        <v>161</v>
      </c>
      <c r="S17" s="26" t="s">
        <v>146</v>
      </c>
      <c r="T17" s="50">
        <v>17947562663</v>
      </c>
      <c r="U17" s="28">
        <v>1443000000</v>
      </c>
      <c r="V17" s="37" t="s">
        <v>188</v>
      </c>
      <c r="W17" s="37" t="s">
        <v>176</v>
      </c>
      <c r="X17" s="37">
        <v>29</v>
      </c>
      <c r="Y17" s="26" t="s">
        <v>175</v>
      </c>
      <c r="Z17" s="29">
        <f>Tabla1[[#This Row],[Valor Vigencia Proyecto]]</f>
        <v>1443000000</v>
      </c>
      <c r="AA17" s="39"/>
      <c r="AB17" s="39"/>
      <c r="AC17" s="39"/>
      <c r="AD17" s="29">
        <v>0</v>
      </c>
      <c r="AE17" s="39"/>
      <c r="AF17" s="39"/>
      <c r="AG17" s="39"/>
      <c r="AH17" s="39"/>
      <c r="AI17" s="39"/>
      <c r="AJ17" s="39"/>
      <c r="AK17" s="39"/>
      <c r="AL17" s="39"/>
      <c r="AM17" s="29">
        <v>0</v>
      </c>
      <c r="AN17" s="30">
        <f>(Tabla1[[#This Row],[Recursos propios 2025]]+Tabla1[[#This Row],[SGP Cultura 2025]])</f>
        <v>1443000000</v>
      </c>
      <c r="AO17" s="39">
        <v>411300000</v>
      </c>
      <c r="AP17" s="39"/>
      <c r="AQ17" s="39"/>
      <c r="AR17" s="39"/>
      <c r="AS17" s="39"/>
      <c r="AT17" s="39"/>
      <c r="AU17" s="39"/>
      <c r="AV17" s="39"/>
      <c r="AW17" s="39"/>
      <c r="AX17" s="39"/>
      <c r="AY17" s="39"/>
      <c r="AZ17" s="39"/>
      <c r="BA17" s="39"/>
      <c r="BB17" s="39"/>
      <c r="BC17" s="68">
        <f>SUM(Tabla1[[#This Row],[Recursos propios 20252]:[Otros 202515]])</f>
        <v>411300000</v>
      </c>
      <c r="BD17" s="27">
        <f>+Tabla1[[#This Row],[Total Comprometido 2025]]/Tabla1[[#This Row],[Total 2025]]</f>
        <v>0.28503118503118502</v>
      </c>
      <c r="BE17" s="31">
        <v>41116667</v>
      </c>
      <c r="BF17" s="71">
        <f>Tabla1[[#This Row],[Total Recursos Obligados]]</f>
        <v>41116667</v>
      </c>
      <c r="BG17" s="39"/>
      <c r="BH17" s="36" t="s">
        <v>137</v>
      </c>
      <c r="BI17" s="33" t="s">
        <v>138</v>
      </c>
      <c r="BJ17" s="36" t="s">
        <v>141</v>
      </c>
    </row>
    <row r="18" spans="1:62" s="35" customFormat="1" ht="31.9" customHeight="1" x14ac:dyDescent="0.25">
      <c r="A18" s="36">
        <v>139</v>
      </c>
      <c r="B18" s="40"/>
      <c r="C18" s="40"/>
      <c r="D18" s="40"/>
      <c r="E18" s="40"/>
      <c r="F18" s="40"/>
      <c r="G18" s="40"/>
      <c r="H18" s="40"/>
      <c r="I18" s="40"/>
      <c r="J18" s="40"/>
      <c r="K18" s="40"/>
      <c r="L18" s="40"/>
      <c r="M18" s="40"/>
      <c r="N18" s="40"/>
      <c r="O18" s="40"/>
      <c r="P18" s="23"/>
      <c r="Q18" s="23"/>
      <c r="R18" s="56" t="s">
        <v>162</v>
      </c>
      <c r="S18" s="26" t="s">
        <v>147</v>
      </c>
      <c r="T18" s="49">
        <v>1551291350.47</v>
      </c>
      <c r="U18" s="28">
        <v>871163592</v>
      </c>
      <c r="V18" s="22"/>
      <c r="W18" s="22"/>
      <c r="X18" s="22"/>
      <c r="Y18" s="22"/>
      <c r="Z18" s="29">
        <f>Tabla1[[#This Row],[Valor Vigencia Proyecto]]</f>
        <v>871163592</v>
      </c>
      <c r="AA18" s="42"/>
      <c r="AB18" s="42"/>
      <c r="AC18" s="42"/>
      <c r="AD18" s="42"/>
      <c r="AE18" s="42"/>
      <c r="AF18" s="42"/>
      <c r="AG18" s="42"/>
      <c r="AH18" s="42"/>
      <c r="AI18" s="42"/>
      <c r="AJ18" s="42"/>
      <c r="AK18" s="42"/>
      <c r="AL18" s="42"/>
      <c r="AM18" s="42"/>
      <c r="AN18" s="30">
        <f>(Tabla1[[#This Row],[Recursos propios 2025]]+Tabla1[[#This Row],[SGP Cultura 2025]])</f>
        <v>871163592</v>
      </c>
      <c r="AO18" s="42">
        <v>51000000</v>
      </c>
      <c r="AP18" s="42"/>
      <c r="AQ18" s="42"/>
      <c r="AR18" s="42"/>
      <c r="AS18" s="42"/>
      <c r="AT18" s="42"/>
      <c r="AU18" s="42"/>
      <c r="AV18" s="42"/>
      <c r="AW18" s="42"/>
      <c r="AX18" s="42"/>
      <c r="AY18" s="42"/>
      <c r="AZ18" s="42"/>
      <c r="BA18" s="42"/>
      <c r="BB18" s="42"/>
      <c r="BC18" s="68">
        <f>SUM(Tabla1[[#This Row],[Recursos propios 20252]:[Otros 202515]])</f>
        <v>51000000</v>
      </c>
      <c r="BD18" s="43"/>
      <c r="BE18" s="44"/>
      <c r="BF18" s="72"/>
      <c r="BG18" s="42"/>
      <c r="BH18" s="40"/>
      <c r="BI18" s="40"/>
      <c r="BJ18" s="40"/>
    </row>
    <row r="19" spans="1:62" s="35" customFormat="1" ht="31.9" customHeight="1" x14ac:dyDescent="0.25">
      <c r="A19" s="24">
        <v>140</v>
      </c>
      <c r="B19" s="24" t="s">
        <v>95</v>
      </c>
      <c r="C19" s="24" t="s">
        <v>75</v>
      </c>
      <c r="D19" s="24" t="s">
        <v>76</v>
      </c>
      <c r="E19" s="24" t="s">
        <v>77</v>
      </c>
      <c r="F19" s="24" t="s">
        <v>99</v>
      </c>
      <c r="G19" s="24" t="s">
        <v>100</v>
      </c>
      <c r="H19" s="24">
        <v>330107300</v>
      </c>
      <c r="I19" s="24" t="s">
        <v>101</v>
      </c>
      <c r="J19" s="25">
        <v>2</v>
      </c>
      <c r="K19" s="24" t="s">
        <v>81</v>
      </c>
      <c r="L19" s="24" t="s">
        <v>135</v>
      </c>
      <c r="M19" s="25">
        <v>3</v>
      </c>
      <c r="N19" s="24">
        <v>1</v>
      </c>
      <c r="O19" s="24">
        <v>0.5</v>
      </c>
      <c r="P19" s="23">
        <f>+Tabla1[[#This Row],[Meta Ejecutada Vigencia4]]/Tabla1[[#This Row],[Meta Programada Vigencia]]</f>
        <v>0.5</v>
      </c>
      <c r="Q19" s="23">
        <f>+Tabla1[[#This Row],[Meta Ejecutada Vigencia4]]/Tabla1[[#This Row],[Meta Programada Cuatrienio3]]</f>
        <v>0.16666666666666666</v>
      </c>
      <c r="R19" s="57" t="s">
        <v>161</v>
      </c>
      <c r="S19" s="26" t="s">
        <v>146</v>
      </c>
      <c r="T19" s="49"/>
      <c r="U19" s="22"/>
      <c r="V19" s="22"/>
      <c r="W19" s="22"/>
      <c r="X19" s="22"/>
      <c r="Y19" s="63" t="s">
        <v>177</v>
      </c>
      <c r="Z19" s="29">
        <f>Tabla1[[#This Row],[Valor Vigencia Proyecto]]</f>
        <v>0</v>
      </c>
      <c r="AA19" s="31"/>
      <c r="AB19" s="31"/>
      <c r="AC19" s="31"/>
      <c r="AD19" s="29">
        <v>0</v>
      </c>
      <c r="AE19" s="31"/>
      <c r="AF19" s="31"/>
      <c r="AG19" s="31"/>
      <c r="AH19" s="31"/>
      <c r="AI19" s="31"/>
      <c r="AJ19" s="31"/>
      <c r="AK19" s="31"/>
      <c r="AL19" s="31"/>
      <c r="AM19" s="29"/>
      <c r="AN19" s="30">
        <f>(Tabla1[[#This Row],[Recursos propios 2025]]+Tabla1[[#This Row],[SGP Cultura 2025]])</f>
        <v>0</v>
      </c>
      <c r="AO19" s="31"/>
      <c r="AP19" s="31"/>
      <c r="AQ19" s="31"/>
      <c r="AR19" s="31"/>
      <c r="AS19" s="31"/>
      <c r="AT19" s="31"/>
      <c r="AU19" s="31"/>
      <c r="AV19" s="31"/>
      <c r="AW19" s="31"/>
      <c r="AX19" s="31"/>
      <c r="AY19" s="31"/>
      <c r="AZ19" s="31"/>
      <c r="BA19" s="31"/>
      <c r="BB19" s="31"/>
      <c r="BC19" s="67">
        <f>SUM(Tabla1[[#This Row],[Recursos propios 20252]:[Otros 202515]])</f>
        <v>0</v>
      </c>
      <c r="BD19" s="27" t="e">
        <f>+Tabla1[[#This Row],[Total Comprometido 2025]]/Tabla1[[#This Row],[Total 2025]]</f>
        <v>#DIV/0!</v>
      </c>
      <c r="BE19" s="31"/>
      <c r="BF19" s="71"/>
      <c r="BG19" s="31"/>
      <c r="BH19" s="24" t="s">
        <v>137</v>
      </c>
      <c r="BI19" s="33" t="s">
        <v>138</v>
      </c>
      <c r="BJ19" s="24" t="s">
        <v>141</v>
      </c>
    </row>
    <row r="20" spans="1:62" s="35" customFormat="1" ht="31.9" customHeight="1" x14ac:dyDescent="0.25">
      <c r="A20" s="36">
        <v>141</v>
      </c>
      <c r="B20" s="36" t="s">
        <v>95</v>
      </c>
      <c r="C20" s="36" t="s">
        <v>75</v>
      </c>
      <c r="D20" s="36" t="s">
        <v>76</v>
      </c>
      <c r="E20" s="36" t="s">
        <v>77</v>
      </c>
      <c r="F20" s="36" t="s">
        <v>102</v>
      </c>
      <c r="G20" s="36" t="s">
        <v>103</v>
      </c>
      <c r="H20" s="36">
        <v>330112900</v>
      </c>
      <c r="I20" s="36" t="s">
        <v>104</v>
      </c>
      <c r="J20" s="36">
        <v>1</v>
      </c>
      <c r="K20" s="36" t="s">
        <v>81</v>
      </c>
      <c r="L20" s="36" t="s">
        <v>135</v>
      </c>
      <c r="M20" s="36">
        <v>5</v>
      </c>
      <c r="N20" s="36">
        <v>2</v>
      </c>
      <c r="O20" s="36">
        <v>0.5</v>
      </c>
      <c r="P20" s="38">
        <f>+Tabla1[[#This Row],[Meta Ejecutada Vigencia4]]/Tabla1[[#This Row],[Meta Programada Vigencia]]</f>
        <v>0.25</v>
      </c>
      <c r="Q20" s="38">
        <f>+Tabla1[[#This Row],[Meta Ejecutada Vigencia4]]/Tabla1[[#This Row],[Meta Programada Cuatrienio3]]</f>
        <v>0.1</v>
      </c>
      <c r="R20" s="57" t="s">
        <v>163</v>
      </c>
      <c r="S20" s="26" t="s">
        <v>148</v>
      </c>
      <c r="T20" s="50">
        <v>130618333</v>
      </c>
      <c r="U20" s="28">
        <v>32000000</v>
      </c>
      <c r="V20" s="37" t="s">
        <v>189</v>
      </c>
      <c r="W20" s="37" t="s">
        <v>190</v>
      </c>
      <c r="X20" s="37">
        <v>35</v>
      </c>
      <c r="Y20" s="37" t="s">
        <v>191</v>
      </c>
      <c r="Z20" s="29">
        <f>Tabla1[[#This Row],[Valor Vigencia Proyecto]]</f>
        <v>32000000</v>
      </c>
      <c r="AA20" s="39"/>
      <c r="AB20" s="39"/>
      <c r="AC20" s="39"/>
      <c r="AD20" s="29">
        <v>0</v>
      </c>
      <c r="AE20" s="39"/>
      <c r="AF20" s="39"/>
      <c r="AG20" s="39"/>
      <c r="AH20" s="39"/>
      <c r="AI20" s="39"/>
      <c r="AJ20" s="39"/>
      <c r="AK20" s="39"/>
      <c r="AL20" s="39"/>
      <c r="AM20" s="29"/>
      <c r="AN20" s="30">
        <f>(Tabla1[[#This Row],[Recursos propios 2025]]+Tabla1[[#This Row],[SGP Cultura 2025]])</f>
        <v>32000000</v>
      </c>
      <c r="AO20" s="39">
        <v>31500000</v>
      </c>
      <c r="AP20" s="39"/>
      <c r="AQ20" s="39"/>
      <c r="AR20" s="39"/>
      <c r="AS20" s="39"/>
      <c r="AT20" s="39"/>
      <c r="AU20" s="39"/>
      <c r="AV20" s="39"/>
      <c r="AW20" s="39"/>
      <c r="AX20" s="39"/>
      <c r="AY20" s="39"/>
      <c r="AZ20" s="39"/>
      <c r="BA20" s="39"/>
      <c r="BB20" s="39"/>
      <c r="BC20" s="68">
        <f>SUM(Tabla1[[#This Row],[Recursos propios 20252]:[Otros 202515]])</f>
        <v>31500000</v>
      </c>
      <c r="BD20" s="27">
        <f>+Tabla1[[#This Row],[Total Comprometido 2025]]/Tabla1[[#This Row],[Total 2025]]</f>
        <v>0.984375</v>
      </c>
      <c r="BE20" s="39"/>
      <c r="BF20" s="73"/>
      <c r="BG20" s="39"/>
      <c r="BH20" s="36" t="s">
        <v>137</v>
      </c>
      <c r="BI20" s="33" t="s">
        <v>138</v>
      </c>
      <c r="BJ20" s="36" t="s">
        <v>141</v>
      </c>
    </row>
    <row r="21" spans="1:62" s="35" customFormat="1" ht="31.9" customHeight="1" x14ac:dyDescent="0.25">
      <c r="A21" s="24">
        <v>142</v>
      </c>
      <c r="B21" s="24" t="s">
        <v>95</v>
      </c>
      <c r="C21" s="24" t="s">
        <v>75</v>
      </c>
      <c r="D21" s="24" t="s">
        <v>76</v>
      </c>
      <c r="E21" s="24" t="s">
        <v>77</v>
      </c>
      <c r="F21" s="24" t="s">
        <v>105</v>
      </c>
      <c r="G21" s="24" t="s">
        <v>106</v>
      </c>
      <c r="H21" s="24">
        <v>330108700</v>
      </c>
      <c r="I21" s="24" t="s">
        <v>107</v>
      </c>
      <c r="J21" s="25">
        <v>1</v>
      </c>
      <c r="K21" s="24" t="s">
        <v>81</v>
      </c>
      <c r="L21" s="24" t="s">
        <v>136</v>
      </c>
      <c r="M21" s="25">
        <v>2</v>
      </c>
      <c r="N21" s="24">
        <v>2</v>
      </c>
      <c r="O21" s="24">
        <v>1</v>
      </c>
      <c r="P21" s="78">
        <f>+Tabla1[[#This Row],[Meta Ejecutada Vigencia4]]/Tabla1[[#This Row],[Meta Programada Vigencia]]</f>
        <v>0.5</v>
      </c>
      <c r="Q21" s="23">
        <f>+Tabla1[[#This Row],[Meta Ejecutada Vigencia4]]/Tabla1[[#This Row],[Meta Programada Cuatrienio3]]</f>
        <v>0.5</v>
      </c>
      <c r="R21" s="56" t="s">
        <v>164</v>
      </c>
      <c r="S21" s="26" t="s">
        <v>149</v>
      </c>
      <c r="T21" s="49">
        <v>9503607738</v>
      </c>
      <c r="U21" s="28">
        <v>1020000000</v>
      </c>
      <c r="V21" s="37" t="s">
        <v>171</v>
      </c>
      <c r="W21" s="37" t="s">
        <v>172</v>
      </c>
      <c r="X21" s="22">
        <f>80+350+87+13+52+81+607+704+91</f>
        <v>2065</v>
      </c>
      <c r="Y21" s="37" t="s">
        <v>192</v>
      </c>
      <c r="Z21" s="29">
        <f>Tabla1[[#This Row],[Valor Vigencia Proyecto]]</f>
        <v>1020000000</v>
      </c>
      <c r="AA21" s="31"/>
      <c r="AB21" s="31"/>
      <c r="AC21" s="31"/>
      <c r="AD21" s="29">
        <v>0</v>
      </c>
      <c r="AE21" s="31"/>
      <c r="AF21" s="31"/>
      <c r="AG21" s="31"/>
      <c r="AH21" s="31"/>
      <c r="AI21" s="31"/>
      <c r="AJ21" s="31"/>
      <c r="AK21" s="31"/>
      <c r="AL21" s="31"/>
      <c r="AM21" s="29"/>
      <c r="AN21" s="30">
        <f>(Tabla1[[#This Row],[Recursos propios 2025]]+Tabla1[[#This Row],[SGP Cultura 2025]])</f>
        <v>1020000000</v>
      </c>
      <c r="AO21" s="31">
        <v>557850000</v>
      </c>
      <c r="AP21" s="31"/>
      <c r="AQ21" s="31"/>
      <c r="AR21" s="31"/>
      <c r="AS21" s="31"/>
      <c r="AT21" s="31"/>
      <c r="AU21" s="31"/>
      <c r="AV21" s="31"/>
      <c r="AW21" s="31"/>
      <c r="AX21" s="31"/>
      <c r="AY21" s="31"/>
      <c r="AZ21" s="31"/>
      <c r="BA21" s="31"/>
      <c r="BB21" s="31"/>
      <c r="BC21" s="67">
        <f>SUM(Tabla1[[#This Row],[Recursos propios 20252]:[Otros 202515]])</f>
        <v>557850000</v>
      </c>
      <c r="BD21" s="27">
        <f>+Tabla1[[#This Row],[Total Comprometido 2025]]/Tabla1[[#This Row],[Total 2025]]</f>
        <v>0.54691176470588232</v>
      </c>
      <c r="BE21" s="31">
        <v>28316668</v>
      </c>
      <c r="BF21" s="71">
        <f>Tabla1[[#This Row],[Total Recursos Obligados]]</f>
        <v>28316668</v>
      </c>
      <c r="BG21" s="31"/>
      <c r="BH21" s="24" t="s">
        <v>137</v>
      </c>
      <c r="BI21" s="33" t="s">
        <v>138</v>
      </c>
      <c r="BJ21" s="24">
        <v>4.0999999999999996</v>
      </c>
    </row>
    <row r="22" spans="1:62" s="35" customFormat="1" ht="31.9" customHeight="1" x14ac:dyDescent="0.25">
      <c r="A22" s="65">
        <v>143</v>
      </c>
      <c r="B22" s="36" t="s">
        <v>95</v>
      </c>
      <c r="C22" s="36" t="s">
        <v>75</v>
      </c>
      <c r="D22" s="36" t="s">
        <v>76</v>
      </c>
      <c r="E22" s="36" t="s">
        <v>77</v>
      </c>
      <c r="F22" s="36" t="s">
        <v>108</v>
      </c>
      <c r="G22" s="36" t="s">
        <v>109</v>
      </c>
      <c r="H22" s="36">
        <v>330112600</v>
      </c>
      <c r="I22" s="36" t="s">
        <v>110</v>
      </c>
      <c r="J22" s="36">
        <v>1</v>
      </c>
      <c r="K22" s="36" t="s">
        <v>81</v>
      </c>
      <c r="L22" s="24" t="s">
        <v>136</v>
      </c>
      <c r="M22" s="36">
        <v>2</v>
      </c>
      <c r="N22" s="36">
        <v>2</v>
      </c>
      <c r="O22" s="36">
        <v>1</v>
      </c>
      <c r="P22" s="79">
        <f>+Tabla1[[#This Row],[Meta Ejecutada Vigencia4]]/Tabla1[[#This Row],[Meta Programada Vigencia]]</f>
        <v>0.5</v>
      </c>
      <c r="Q22" s="38">
        <f>+Tabla1[[#This Row],[Meta Ejecutada Vigencia4]]/Tabla1[[#This Row],[Meta Programada Cuatrienio3]]</f>
        <v>0.5</v>
      </c>
      <c r="R22" s="57" t="s">
        <v>165</v>
      </c>
      <c r="S22" s="26" t="s">
        <v>150</v>
      </c>
      <c r="T22" s="50">
        <v>16284284708.59</v>
      </c>
      <c r="U22" s="28">
        <v>4180000000</v>
      </c>
      <c r="V22" s="37" t="s">
        <v>171</v>
      </c>
      <c r="W22" s="37" t="s">
        <v>172</v>
      </c>
      <c r="X22" s="37">
        <v>2638</v>
      </c>
      <c r="Y22" s="37" t="s">
        <v>193</v>
      </c>
      <c r="Z22" s="29">
        <v>2180913714</v>
      </c>
      <c r="AA22" s="39"/>
      <c r="AB22" s="39"/>
      <c r="AC22" s="39"/>
      <c r="AD22" s="29">
        <v>1999086286</v>
      </c>
      <c r="AE22" s="39"/>
      <c r="AF22" s="39"/>
      <c r="AG22" s="39"/>
      <c r="AH22" s="39"/>
      <c r="AI22" s="39"/>
      <c r="AJ22" s="39"/>
      <c r="AK22" s="39"/>
      <c r="AL22" s="39"/>
      <c r="AM22" s="29"/>
      <c r="AN22" s="30">
        <f>(Tabla1[[#This Row],[Recursos propios 2025]]+Tabla1[[#This Row],[SGP Cultura 2025]])</f>
        <v>4180000000</v>
      </c>
      <c r="AO22" s="39">
        <v>3768867333</v>
      </c>
      <c r="AP22" s="39"/>
      <c r="AQ22" s="39"/>
      <c r="AR22" s="39"/>
      <c r="AS22" s="39"/>
      <c r="AT22" s="39"/>
      <c r="AU22" s="39"/>
      <c r="AV22" s="39"/>
      <c r="AW22" s="39"/>
      <c r="AX22" s="39"/>
      <c r="AY22" s="39"/>
      <c r="AZ22" s="39"/>
      <c r="BA22" s="39"/>
      <c r="BB22" s="39"/>
      <c r="BC22" s="68">
        <f>SUM(Tabla1[[#This Row],[Recursos propios 20252]:[Otros 202515]])</f>
        <v>3768867333</v>
      </c>
      <c r="BD22" s="27">
        <f>+Tabla1[[#This Row],[Total Comprometido 2025]]/Tabla1[[#This Row],[Total 2025]]</f>
        <v>0.90164290263157898</v>
      </c>
      <c r="BE22" s="39">
        <v>231803732</v>
      </c>
      <c r="BF22" s="73">
        <f>Tabla1[[#This Row],[Total Recursos Obligados]]</f>
        <v>231803732</v>
      </c>
      <c r="BG22" s="39"/>
      <c r="BH22" s="36" t="s">
        <v>137</v>
      </c>
      <c r="BI22" s="33" t="s">
        <v>138</v>
      </c>
      <c r="BJ22" s="36" t="s">
        <v>141</v>
      </c>
    </row>
    <row r="23" spans="1:62" s="35" customFormat="1" ht="31.9" customHeight="1" x14ac:dyDescent="0.25">
      <c r="A23" s="24">
        <v>144</v>
      </c>
      <c r="B23" s="24" t="s">
        <v>95</v>
      </c>
      <c r="C23" s="24" t="s">
        <v>75</v>
      </c>
      <c r="D23" s="24" t="s">
        <v>111</v>
      </c>
      <c r="E23" s="24" t="s">
        <v>112</v>
      </c>
      <c r="F23" s="24" t="s">
        <v>113</v>
      </c>
      <c r="G23" s="24" t="s">
        <v>114</v>
      </c>
      <c r="H23" s="24">
        <v>330200200</v>
      </c>
      <c r="I23" s="24" t="s">
        <v>115</v>
      </c>
      <c r="J23" s="25">
        <v>1</v>
      </c>
      <c r="K23" s="24" t="s">
        <v>81</v>
      </c>
      <c r="L23" s="24" t="s">
        <v>135</v>
      </c>
      <c r="M23" s="25">
        <v>2</v>
      </c>
      <c r="N23" s="24">
        <v>0.75</v>
      </c>
      <c r="O23" s="24">
        <v>0.25</v>
      </c>
      <c r="P23" s="23">
        <f>+Tabla1[[#This Row],[Meta Ejecutada Vigencia4]]/Tabla1[[#This Row],[Meta Programada Vigencia]]</f>
        <v>0.33333333333333331</v>
      </c>
      <c r="Q23" s="23">
        <f>+Tabla1[[#This Row],[Meta Ejecutada Vigencia4]]/Tabla1[[#This Row],[Meta Programada Cuatrienio3]]</f>
        <v>0.125</v>
      </c>
      <c r="R23" s="56" t="s">
        <v>166</v>
      </c>
      <c r="S23" s="26" t="s">
        <v>151</v>
      </c>
      <c r="T23" s="49"/>
      <c r="U23" s="28">
        <v>360000000</v>
      </c>
      <c r="V23" s="22" t="s">
        <v>178</v>
      </c>
      <c r="W23" s="37" t="s">
        <v>172</v>
      </c>
      <c r="X23" s="22">
        <v>50</v>
      </c>
      <c r="Y23" s="62" t="s">
        <v>179</v>
      </c>
      <c r="Z23" s="29">
        <f>Tabla1[[#This Row],[Valor Vigencia Proyecto]]</f>
        <v>360000000</v>
      </c>
      <c r="AA23" s="31"/>
      <c r="AB23" s="31"/>
      <c r="AC23" s="31"/>
      <c r="AD23" s="29">
        <v>0</v>
      </c>
      <c r="AE23" s="31"/>
      <c r="AF23" s="31"/>
      <c r="AG23" s="31"/>
      <c r="AH23" s="31"/>
      <c r="AI23" s="31"/>
      <c r="AJ23" s="31"/>
      <c r="AK23" s="31"/>
      <c r="AL23" s="31"/>
      <c r="AM23" s="29">
        <v>0</v>
      </c>
      <c r="AN23" s="30">
        <f>(Tabla1[[#This Row],[Recursos propios 2025]]+Tabla1[[#This Row],[SGP Cultura 2025]])</f>
        <v>360000000</v>
      </c>
      <c r="AO23" s="31">
        <v>81000000</v>
      </c>
      <c r="AP23" s="31"/>
      <c r="AQ23" s="31"/>
      <c r="AR23" s="31"/>
      <c r="AS23" s="31"/>
      <c r="AT23" s="31"/>
      <c r="AU23" s="31"/>
      <c r="AV23" s="31"/>
      <c r="AW23" s="31"/>
      <c r="AX23" s="31"/>
      <c r="AY23" s="31"/>
      <c r="AZ23" s="31"/>
      <c r="BA23" s="31"/>
      <c r="BB23" s="31"/>
      <c r="BC23" s="67">
        <f>SUM(Tabla1[[#This Row],[Recursos propios 20252]:[Otros 202515]])</f>
        <v>81000000</v>
      </c>
      <c r="BD23" s="27">
        <f>+Tabla1[[#This Row],[Total Comprometido 2025]]/Tabla1[[#This Row],[Total 2025]]</f>
        <v>0.22500000000000001</v>
      </c>
      <c r="BE23" s="31"/>
      <c r="BF23" s="71"/>
      <c r="BG23" s="31"/>
      <c r="BH23" s="24" t="s">
        <v>137</v>
      </c>
      <c r="BI23" s="33" t="s">
        <v>138</v>
      </c>
      <c r="BJ23" s="24">
        <v>11</v>
      </c>
    </row>
    <row r="24" spans="1:62" s="35" customFormat="1" ht="31.9" customHeight="1" x14ac:dyDescent="0.25">
      <c r="A24" s="24">
        <v>146</v>
      </c>
      <c r="B24" s="24" t="s">
        <v>95</v>
      </c>
      <c r="C24" s="24" t="s">
        <v>75</v>
      </c>
      <c r="D24" s="24" t="s">
        <v>111</v>
      </c>
      <c r="E24" s="24" t="s">
        <v>112</v>
      </c>
      <c r="F24" s="24" t="s">
        <v>116</v>
      </c>
      <c r="G24" s="24" t="s">
        <v>117</v>
      </c>
      <c r="H24" s="24">
        <v>330204900</v>
      </c>
      <c r="I24" s="24" t="s">
        <v>118</v>
      </c>
      <c r="J24" s="25">
        <v>0</v>
      </c>
      <c r="K24" s="24" t="s">
        <v>81</v>
      </c>
      <c r="L24" s="24" t="s">
        <v>136</v>
      </c>
      <c r="M24" s="25">
        <v>1</v>
      </c>
      <c r="N24" s="24">
        <v>1</v>
      </c>
      <c r="O24" s="24">
        <v>0.5</v>
      </c>
      <c r="P24" s="38">
        <f>+Tabla1[[#This Row],[Meta Ejecutada Vigencia4]]/Tabla1[[#This Row],[Meta Programada Vigencia]]</f>
        <v>0.5</v>
      </c>
      <c r="Q24" s="38">
        <f>+Tabla1[[#This Row],[Meta Ejecutada Vigencia4]]/Tabla1[[#This Row],[Meta Programada Cuatrienio3]]</f>
        <v>0.5</v>
      </c>
      <c r="R24" s="57" t="s">
        <v>166</v>
      </c>
      <c r="S24" s="37" t="s">
        <v>151</v>
      </c>
      <c r="T24" s="50"/>
      <c r="U24" s="28">
        <v>231900000</v>
      </c>
      <c r="V24" s="64" t="s">
        <v>198</v>
      </c>
      <c r="W24" s="37" t="s">
        <v>172</v>
      </c>
      <c r="X24" s="37" t="s">
        <v>197</v>
      </c>
      <c r="Y24" s="61" t="s">
        <v>196</v>
      </c>
      <c r="Z24" s="29">
        <f>Tabla1[[#This Row],[Valor Vigencia Proyecto]]</f>
        <v>231900000</v>
      </c>
      <c r="AA24" s="39"/>
      <c r="AB24" s="39"/>
      <c r="AC24" s="39"/>
      <c r="AD24" s="29">
        <v>0</v>
      </c>
      <c r="AE24" s="39"/>
      <c r="AF24" s="39"/>
      <c r="AG24" s="39"/>
      <c r="AH24" s="39"/>
      <c r="AI24" s="39"/>
      <c r="AJ24" s="39"/>
      <c r="AK24" s="39"/>
      <c r="AL24" s="39"/>
      <c r="AM24" s="29">
        <v>0</v>
      </c>
      <c r="AN24" s="30">
        <f>(Tabla1[[#This Row],[Recursos propios 2025]]+Tabla1[[#This Row],[SGP Cultura 2025]])</f>
        <v>231900000</v>
      </c>
      <c r="AO24" s="39">
        <v>75000000</v>
      </c>
      <c r="AP24" s="39"/>
      <c r="AQ24" s="39"/>
      <c r="AR24" s="39"/>
      <c r="AS24" s="39"/>
      <c r="AT24" s="39"/>
      <c r="AU24" s="39"/>
      <c r="AV24" s="39"/>
      <c r="AW24" s="39"/>
      <c r="AX24" s="39"/>
      <c r="AY24" s="39"/>
      <c r="AZ24" s="39"/>
      <c r="BA24" s="39"/>
      <c r="BB24" s="39"/>
      <c r="BC24" s="68">
        <f>SUM(Tabla1[[#This Row],[Recursos propios 20252]:[Otros 202515]])</f>
        <v>75000000</v>
      </c>
      <c r="BD24" s="27">
        <f>+Tabla1[[#This Row],[Total Comprometido 2025]]/Tabla1[[#This Row],[Total 2025]]</f>
        <v>0.32341526520051744</v>
      </c>
      <c r="BE24" s="39"/>
      <c r="BF24" s="73"/>
      <c r="BG24" s="39"/>
      <c r="BH24" s="24" t="s">
        <v>137</v>
      </c>
      <c r="BI24" s="33" t="s">
        <v>138</v>
      </c>
      <c r="BJ24" s="24">
        <v>11</v>
      </c>
    </row>
    <row r="25" spans="1:62" s="35" customFormat="1" ht="31.9" customHeight="1" x14ac:dyDescent="0.25">
      <c r="A25" s="65">
        <v>147</v>
      </c>
      <c r="B25" s="36" t="s">
        <v>95</v>
      </c>
      <c r="C25" s="36" t="s">
        <v>75</v>
      </c>
      <c r="D25" s="36" t="s">
        <v>111</v>
      </c>
      <c r="E25" s="36" t="s">
        <v>112</v>
      </c>
      <c r="F25" s="36" t="s">
        <v>119</v>
      </c>
      <c r="G25" s="36" t="s">
        <v>120</v>
      </c>
      <c r="H25" s="36">
        <v>330205100</v>
      </c>
      <c r="I25" s="36" t="s">
        <v>121</v>
      </c>
      <c r="J25" s="36">
        <v>24</v>
      </c>
      <c r="K25" s="36" t="s">
        <v>81</v>
      </c>
      <c r="L25" s="36" t="s">
        <v>135</v>
      </c>
      <c r="M25" s="36">
        <v>50</v>
      </c>
      <c r="N25" s="36">
        <v>20</v>
      </c>
      <c r="O25" s="36">
        <v>0.25</v>
      </c>
      <c r="P25" s="23">
        <f>+Tabla1[[#This Row],[Meta Ejecutada Vigencia4]]/Tabla1[[#This Row],[Meta Programada Vigencia]]</f>
        <v>1.2500000000000001E-2</v>
      </c>
      <c r="Q25" s="23">
        <f>+Tabla1[[#This Row],[Meta Ejecutada Vigencia4]]/Tabla1[[#This Row],[Meta Programada Cuatrienio3]]</f>
        <v>5.0000000000000001E-3</v>
      </c>
      <c r="R25" s="56" t="s">
        <v>166</v>
      </c>
      <c r="S25" s="37" t="s">
        <v>152</v>
      </c>
      <c r="T25" s="49"/>
      <c r="U25" s="28">
        <v>2008100000</v>
      </c>
      <c r="V25" s="22" t="s">
        <v>178</v>
      </c>
      <c r="W25" s="37" t="s">
        <v>194</v>
      </c>
      <c r="X25" s="22">
        <v>11</v>
      </c>
      <c r="Y25" s="62" t="s">
        <v>195</v>
      </c>
      <c r="Z25" s="29">
        <f>Tabla1[[#This Row],[Valor Vigencia Proyecto]]</f>
        <v>2008100000</v>
      </c>
      <c r="AA25" s="31"/>
      <c r="AB25" s="31"/>
      <c r="AC25" s="31"/>
      <c r="AD25" s="29">
        <v>0</v>
      </c>
      <c r="AE25" s="31"/>
      <c r="AF25" s="31"/>
      <c r="AG25" s="31"/>
      <c r="AH25" s="31"/>
      <c r="AI25" s="31"/>
      <c r="AJ25" s="31"/>
      <c r="AK25" s="31"/>
      <c r="AL25" s="31"/>
      <c r="AM25" s="29">
        <v>0</v>
      </c>
      <c r="AN25" s="30">
        <f>(Tabla1[[#This Row],[Recursos propios 2025]]+Tabla1[[#This Row],[SGP Cultura 2025]])</f>
        <v>2008100000</v>
      </c>
      <c r="AO25" s="31">
        <v>1506633120</v>
      </c>
      <c r="AP25" s="31"/>
      <c r="AQ25" s="31"/>
      <c r="AR25" s="31"/>
      <c r="AS25" s="31"/>
      <c r="AT25" s="31"/>
      <c r="AU25" s="31"/>
      <c r="AV25" s="31"/>
      <c r="AW25" s="31"/>
      <c r="AX25" s="31"/>
      <c r="AY25" s="31"/>
      <c r="AZ25" s="31"/>
      <c r="BA25" s="31"/>
      <c r="BB25" s="31"/>
      <c r="BC25" s="67">
        <f>SUM(Tabla1[[#This Row],[Recursos propios 20252]:[Otros 202515]])</f>
        <v>1506633120</v>
      </c>
      <c r="BD25" s="27">
        <f>+Tabla1[[#This Row],[Total Comprometido 2025]]/Tabla1[[#This Row],[Total 2025]]</f>
        <v>0.75027793436581847</v>
      </c>
      <c r="BE25" s="31">
        <v>13040000</v>
      </c>
      <c r="BF25" s="71">
        <f>Tabla1[[#This Row],[Total Recursos Obligados]]</f>
        <v>13040000</v>
      </c>
      <c r="BG25" s="31"/>
      <c r="BH25" s="36" t="s">
        <v>137</v>
      </c>
      <c r="BI25" s="33" t="s">
        <v>138</v>
      </c>
      <c r="BJ25" s="36">
        <v>11</v>
      </c>
    </row>
    <row r="26" spans="1:62" s="35" customFormat="1" ht="31.9" customHeight="1" x14ac:dyDescent="0.25">
      <c r="A26" s="40">
        <v>147</v>
      </c>
      <c r="B26" s="40"/>
      <c r="C26" s="40"/>
      <c r="D26" s="40"/>
      <c r="E26" s="40"/>
      <c r="F26" s="40"/>
      <c r="G26" s="40"/>
      <c r="H26" s="40"/>
      <c r="I26" s="40"/>
      <c r="J26" s="40"/>
      <c r="K26" s="40"/>
      <c r="L26" s="40"/>
      <c r="M26" s="40"/>
      <c r="N26" s="40"/>
      <c r="O26" s="40"/>
      <c r="P26" s="23"/>
      <c r="Q26" s="23"/>
      <c r="R26" s="56" t="s">
        <v>167</v>
      </c>
      <c r="S26" s="37" t="s">
        <v>153</v>
      </c>
      <c r="T26" s="49"/>
      <c r="U26" s="28">
        <v>159135000</v>
      </c>
      <c r="V26" s="22"/>
      <c r="W26" s="22"/>
      <c r="X26" s="22"/>
      <c r="Y26" s="37"/>
      <c r="Z26" s="29">
        <f>Tabla1[[#This Row],[Valor Vigencia Proyecto]]</f>
        <v>159135000</v>
      </c>
      <c r="AA26" s="42"/>
      <c r="AB26" s="42"/>
      <c r="AC26" s="42"/>
      <c r="AD26" s="42"/>
      <c r="AE26" s="42"/>
      <c r="AF26" s="42"/>
      <c r="AG26" s="42"/>
      <c r="AH26" s="42"/>
      <c r="AI26" s="42"/>
      <c r="AJ26" s="42"/>
      <c r="AK26" s="42"/>
      <c r="AL26" s="42"/>
      <c r="AM26" s="42"/>
      <c r="AN26" s="30">
        <f>(Tabla1[[#This Row],[Recursos propios 2025]]+Tabla1[[#This Row],[SGP Cultura 2025]])</f>
        <v>159135000</v>
      </c>
      <c r="AO26" s="42"/>
      <c r="AP26" s="42"/>
      <c r="AQ26" s="42"/>
      <c r="AR26" s="42"/>
      <c r="AS26" s="42"/>
      <c r="AT26" s="42"/>
      <c r="AU26" s="42"/>
      <c r="AV26" s="42"/>
      <c r="AW26" s="42"/>
      <c r="AX26" s="42"/>
      <c r="AY26" s="42"/>
      <c r="AZ26" s="42"/>
      <c r="BA26" s="42"/>
      <c r="BB26" s="42"/>
      <c r="BC26" s="66"/>
      <c r="BD26" s="43"/>
      <c r="BE26" s="42"/>
      <c r="BF26" s="72"/>
      <c r="BG26" s="42"/>
      <c r="BH26" s="40"/>
      <c r="BI26" s="40"/>
      <c r="BJ26" s="40"/>
    </row>
    <row r="27" spans="1:62" s="35" customFormat="1" ht="31.9" customHeight="1" x14ac:dyDescent="0.25">
      <c r="A27" s="24">
        <v>148</v>
      </c>
      <c r="B27" s="24" t="s">
        <v>95</v>
      </c>
      <c r="C27" s="24" t="s">
        <v>75</v>
      </c>
      <c r="D27" s="24" t="s">
        <v>76</v>
      </c>
      <c r="E27" s="24" t="s">
        <v>77</v>
      </c>
      <c r="F27" s="24" t="s">
        <v>122</v>
      </c>
      <c r="G27" s="24" t="s">
        <v>123</v>
      </c>
      <c r="H27" s="24">
        <v>330106100</v>
      </c>
      <c r="I27" s="24" t="s">
        <v>124</v>
      </c>
      <c r="J27" s="25">
        <v>13</v>
      </c>
      <c r="K27" s="24" t="s">
        <v>81</v>
      </c>
      <c r="L27" s="24" t="s">
        <v>135</v>
      </c>
      <c r="M27" s="25">
        <v>300</v>
      </c>
      <c r="N27" s="24">
        <v>80</v>
      </c>
      <c r="O27" s="24">
        <v>0</v>
      </c>
      <c r="P27" s="38">
        <f>+Tabla1[[#This Row],[Meta Ejecutada Vigencia4]]/Tabla1[[#This Row],[Meta Programada Vigencia]]</f>
        <v>0</v>
      </c>
      <c r="Q27" s="23">
        <f>+Tabla1[[#This Row],[Meta Ejecutada Vigencia4]]/Tabla1[[#This Row],[Meta Programada Cuatrienio3]]</f>
        <v>0</v>
      </c>
      <c r="R27" s="57" t="s">
        <v>168</v>
      </c>
      <c r="S27" s="37" t="s">
        <v>154</v>
      </c>
      <c r="T27" s="28">
        <v>61599145</v>
      </c>
      <c r="U27" s="28">
        <v>20000000</v>
      </c>
      <c r="V27" s="37"/>
      <c r="W27" s="37"/>
      <c r="X27" s="37"/>
      <c r="Y27" s="37"/>
      <c r="Z27" s="29">
        <f>Tabla1[[#This Row],[Valor Vigencia Proyecto]]</f>
        <v>20000000</v>
      </c>
      <c r="AA27" s="39"/>
      <c r="AB27" s="39"/>
      <c r="AC27" s="39"/>
      <c r="AD27" s="29">
        <v>0</v>
      </c>
      <c r="AE27" s="39"/>
      <c r="AF27" s="39"/>
      <c r="AG27" s="39"/>
      <c r="AH27" s="39"/>
      <c r="AI27" s="39"/>
      <c r="AJ27" s="39"/>
      <c r="AK27" s="39"/>
      <c r="AL27" s="39"/>
      <c r="AM27" s="29"/>
      <c r="AN27" s="30">
        <f>(Tabla1[[#This Row],[Recursos propios 2025]]+Tabla1[[#This Row],[SGP Cultura 2025]])</f>
        <v>20000000</v>
      </c>
      <c r="AO27" s="39"/>
      <c r="AP27" s="39"/>
      <c r="AQ27" s="39"/>
      <c r="AR27" s="39"/>
      <c r="AS27" s="39"/>
      <c r="AT27" s="39"/>
      <c r="AU27" s="39"/>
      <c r="AV27" s="39"/>
      <c r="AW27" s="39"/>
      <c r="AX27" s="39"/>
      <c r="AY27" s="39"/>
      <c r="AZ27" s="39"/>
      <c r="BA27" s="39"/>
      <c r="BB27" s="39"/>
      <c r="BC27" s="68">
        <f>SUM(Tabla1[[#This Row],[Recursos propios 20252]:[Otros 202515]])</f>
        <v>0</v>
      </c>
      <c r="BD27" s="27">
        <f>+Tabla1[[#This Row],[Total Comprometido 2025]]/Tabla1[[#This Row],[Total 2025]]</f>
        <v>0</v>
      </c>
      <c r="BE27" s="39"/>
      <c r="BF27" s="73"/>
      <c r="BG27" s="39"/>
      <c r="BH27" s="24" t="s">
        <v>137</v>
      </c>
      <c r="BI27" s="33" t="s">
        <v>138</v>
      </c>
      <c r="BJ27" s="24" t="s">
        <v>141</v>
      </c>
    </row>
    <row r="28" spans="1:62" s="35" customFormat="1" ht="31.9" customHeight="1" x14ac:dyDescent="0.25">
      <c r="A28" s="24">
        <v>242</v>
      </c>
      <c r="B28" s="24" t="s">
        <v>125</v>
      </c>
      <c r="C28" s="24" t="s">
        <v>126</v>
      </c>
      <c r="D28" s="24" t="s">
        <v>127</v>
      </c>
      <c r="E28" s="24" t="s">
        <v>128</v>
      </c>
      <c r="F28" s="24" t="s">
        <v>129</v>
      </c>
      <c r="G28" s="24" t="s">
        <v>130</v>
      </c>
      <c r="H28" s="24">
        <v>459903400</v>
      </c>
      <c r="I28" s="24" t="s">
        <v>131</v>
      </c>
      <c r="J28" s="25">
        <v>1</v>
      </c>
      <c r="K28" s="24" t="s">
        <v>81</v>
      </c>
      <c r="L28" s="24" t="s">
        <v>136</v>
      </c>
      <c r="M28" s="25">
        <v>1</v>
      </c>
      <c r="N28" s="24">
        <v>1</v>
      </c>
      <c r="O28" s="24">
        <v>0</v>
      </c>
      <c r="P28" s="23">
        <f>+Tabla1[[#This Row],[Meta Ejecutada Vigencia4]]/Tabla1[[#This Row],[Meta Programada Vigencia]]</f>
        <v>0</v>
      </c>
      <c r="Q28" s="23">
        <f>+Tabla1[[#This Row],[Meta Ejecutada Vigencia4]]/Tabla1[[#This Row],[Meta Programada Cuatrienio3]]</f>
        <v>0</v>
      </c>
      <c r="R28" s="56" t="s">
        <v>169</v>
      </c>
      <c r="S28" s="37" t="s">
        <v>155</v>
      </c>
      <c r="T28" s="28">
        <v>88798860</v>
      </c>
      <c r="U28" s="28">
        <v>135231430</v>
      </c>
      <c r="V28" s="22"/>
      <c r="W28" s="37"/>
      <c r="X28" s="22"/>
      <c r="Y28" s="22"/>
      <c r="Z28" s="29">
        <f>Tabla1[[#This Row],[Valor Vigencia Proyecto]]</f>
        <v>135231430</v>
      </c>
      <c r="AA28" s="31"/>
      <c r="AB28" s="31"/>
      <c r="AC28" s="31"/>
      <c r="AD28" s="29">
        <v>0</v>
      </c>
      <c r="AE28" s="31"/>
      <c r="AF28" s="31"/>
      <c r="AG28" s="31"/>
      <c r="AH28" s="31"/>
      <c r="AI28" s="31"/>
      <c r="AJ28" s="31"/>
      <c r="AK28" s="31"/>
      <c r="AL28" s="31"/>
      <c r="AM28" s="29">
        <v>0</v>
      </c>
      <c r="AN28" s="30">
        <f>(Tabla1[[#This Row],[Recursos propios 2025]]+Tabla1[[#This Row],[SGP Cultura 2025]])</f>
        <v>135231430</v>
      </c>
      <c r="AO28" s="31"/>
      <c r="AP28" s="31"/>
      <c r="AQ28" s="31"/>
      <c r="AR28" s="31"/>
      <c r="AS28" s="31"/>
      <c r="AT28" s="31"/>
      <c r="AU28" s="31"/>
      <c r="AV28" s="31"/>
      <c r="AW28" s="31"/>
      <c r="AX28" s="31"/>
      <c r="AY28" s="31"/>
      <c r="AZ28" s="31"/>
      <c r="BA28" s="31"/>
      <c r="BB28" s="31"/>
      <c r="BC28" s="67">
        <f>SUM(Tabla1[[#This Row],[Recursos propios 20252]:[Otros 202515]])</f>
        <v>0</v>
      </c>
      <c r="BD28" s="27">
        <f>+Tabla1[[#This Row],[Total Comprometido 2025]]/Tabla1[[#This Row],[Total 2025]]</f>
        <v>0</v>
      </c>
      <c r="BE28" s="31"/>
      <c r="BF28" s="71"/>
      <c r="BG28" s="31"/>
      <c r="BH28" s="24" t="s">
        <v>137</v>
      </c>
      <c r="BI28" s="33" t="s">
        <v>138</v>
      </c>
      <c r="BJ28" s="24">
        <v>16</v>
      </c>
    </row>
    <row r="29" spans="1:62" s="35" customFormat="1" ht="31.9" customHeight="1" x14ac:dyDescent="0.25">
      <c r="A29" s="36">
        <v>269</v>
      </c>
      <c r="B29" s="36" t="s">
        <v>95</v>
      </c>
      <c r="C29" s="36" t="s">
        <v>75</v>
      </c>
      <c r="D29" s="36" t="s">
        <v>76</v>
      </c>
      <c r="E29" s="36" t="s">
        <v>77</v>
      </c>
      <c r="F29" s="36" t="s">
        <v>132</v>
      </c>
      <c r="G29" s="36" t="s">
        <v>133</v>
      </c>
      <c r="H29" s="36">
        <v>330109900</v>
      </c>
      <c r="I29" s="36" t="s">
        <v>134</v>
      </c>
      <c r="J29" s="36">
        <v>2</v>
      </c>
      <c r="K29" s="36" t="s">
        <v>81</v>
      </c>
      <c r="L29" s="36" t="s">
        <v>136</v>
      </c>
      <c r="M29" s="36">
        <v>3</v>
      </c>
      <c r="N29" s="36">
        <v>3</v>
      </c>
      <c r="O29" s="36">
        <v>1</v>
      </c>
      <c r="P29" s="38">
        <f>+Tabla1[[#This Row],[Meta Ejecutada Vigencia4]]/Tabla1[[#This Row],[Meta Programada Vigencia]]</f>
        <v>0.33333333333333331</v>
      </c>
      <c r="Q29" s="23">
        <f>+Tabla1[[#This Row],[Meta Ejecutada Vigencia4]]/Tabla1[[#This Row],[Meta Programada Cuatrienio3]]</f>
        <v>0.33333333333333331</v>
      </c>
      <c r="R29" s="57" t="s">
        <v>170</v>
      </c>
      <c r="S29" s="37" t="s">
        <v>156</v>
      </c>
      <c r="T29" s="50">
        <v>4246768097</v>
      </c>
      <c r="U29" s="28">
        <v>1000000000</v>
      </c>
      <c r="V29" s="22" t="s">
        <v>178</v>
      </c>
      <c r="W29" s="37" t="s">
        <v>173</v>
      </c>
      <c r="X29" s="37">
        <v>1203</v>
      </c>
      <c r="Y29" s="37" t="s">
        <v>199</v>
      </c>
      <c r="Z29" s="29">
        <f>Tabla1[[#This Row],[Valor Vigencia Proyecto]]</f>
        <v>1000000000</v>
      </c>
      <c r="AA29" s="39"/>
      <c r="AB29" s="39"/>
      <c r="AC29" s="39"/>
      <c r="AD29" s="29">
        <v>0</v>
      </c>
      <c r="AE29" s="39"/>
      <c r="AF29" s="39"/>
      <c r="AG29" s="39"/>
      <c r="AH29" s="39"/>
      <c r="AI29" s="39"/>
      <c r="AJ29" s="39"/>
      <c r="AK29" s="39"/>
      <c r="AL29" s="39"/>
      <c r="AM29" s="29"/>
      <c r="AN29" s="30">
        <f>(Tabla1[[#This Row],[Recursos propios 2025]]+Tabla1[[#This Row],[SGP Cultura 2025]])</f>
        <v>1000000000</v>
      </c>
      <c r="AO29" s="39">
        <v>800600000</v>
      </c>
      <c r="AP29" s="39"/>
      <c r="AQ29" s="39"/>
      <c r="AR29" s="39"/>
      <c r="AS29" s="39"/>
      <c r="AT29" s="39"/>
      <c r="AU29" s="39"/>
      <c r="AV29" s="39"/>
      <c r="AW29" s="39"/>
      <c r="AX29" s="39"/>
      <c r="AY29" s="39"/>
      <c r="AZ29" s="39"/>
      <c r="BA29" s="39"/>
      <c r="BB29" s="39"/>
      <c r="BC29" s="68">
        <f>SUM(Tabla1[[#This Row],[Recursos propios 20252]:[Otros 202515]])</f>
        <v>800600000</v>
      </c>
      <c r="BD29" s="27">
        <f>+Tabla1[[#This Row],[Total Comprometido 2025]]/Tabla1[[#This Row],[Total 2025]]</f>
        <v>0.80059999999999998</v>
      </c>
      <c r="BE29" s="39">
        <v>59159998</v>
      </c>
      <c r="BF29" s="73">
        <f>Tabla1[[#This Row],[Total Recursos Obligados]]</f>
        <v>59159998</v>
      </c>
      <c r="BG29" s="39"/>
      <c r="BH29" s="36" t="s">
        <v>137</v>
      </c>
      <c r="BI29" s="33" t="s">
        <v>138</v>
      </c>
      <c r="BJ29" s="36">
        <v>4.0999999999999996</v>
      </c>
    </row>
    <row r="30" spans="1:62" x14ac:dyDescent="0.25">
      <c r="A30" s="52"/>
      <c r="B30" s="52"/>
      <c r="C30" s="52"/>
      <c r="D30" s="52"/>
      <c r="E30" s="52"/>
      <c r="F30" s="52"/>
      <c r="G30" s="52"/>
      <c r="H30" s="52"/>
      <c r="I30" s="52"/>
      <c r="J30" s="52"/>
      <c r="K30" s="52"/>
      <c r="L30" s="52"/>
      <c r="M30" s="52"/>
      <c r="N30" s="52"/>
      <c r="O30" s="53"/>
      <c r="P30" s="58"/>
      <c r="Q30" s="58"/>
      <c r="R30" s="53"/>
      <c r="S30" s="53"/>
      <c r="T30" s="59"/>
      <c r="U30" s="59">
        <f>SUBTOTAL(109,Tabla1[Valor Vigencia Proyecto])</f>
        <v>13767530022</v>
      </c>
      <c r="V30" s="53"/>
      <c r="W30" s="53"/>
      <c r="X30" s="53"/>
      <c r="Y30" s="53"/>
      <c r="Z30" s="59">
        <f>SUBTOTAL(109,Tabla1[Recursos propios 2025])</f>
        <v>11768443736</v>
      </c>
      <c r="AA30" s="53"/>
      <c r="AB30" s="53"/>
      <c r="AC30" s="53"/>
      <c r="AD30" s="53"/>
      <c r="AE30" s="53"/>
      <c r="AF30" s="53"/>
      <c r="AG30" s="53"/>
      <c r="AH30" s="53"/>
      <c r="AI30" s="53"/>
      <c r="AJ30" s="53"/>
      <c r="AK30" s="53"/>
      <c r="AL30" s="53"/>
      <c r="AM30" s="53"/>
      <c r="AN30" s="54">
        <f>SUBTOTAL(109,Tabla1[Total 2025])</f>
        <v>13767530022</v>
      </c>
      <c r="AO30" s="59"/>
      <c r="AP30" s="53"/>
      <c r="AQ30" s="53"/>
      <c r="AR30" s="53"/>
      <c r="AS30" s="53"/>
      <c r="AT30" s="53"/>
      <c r="AU30" s="53"/>
      <c r="AV30" s="53"/>
      <c r="AW30" s="53"/>
      <c r="AX30" s="53"/>
      <c r="AY30" s="53"/>
      <c r="AZ30" s="53"/>
      <c r="BA30" s="53"/>
      <c r="BB30" s="53"/>
      <c r="BC30" s="54">
        <f>SUBTOTAL(109,Tabla1[Total Comprometido 2025])</f>
        <v>8037950453</v>
      </c>
      <c r="BD30" s="54"/>
      <c r="BE30" s="69">
        <f>SUM(BE11:BE29)</f>
        <v>423607065</v>
      </c>
      <c r="BF30" s="69">
        <f>SUM(BF11:BF29)</f>
        <v>423607065</v>
      </c>
      <c r="BG30" s="53"/>
      <c r="BH30" s="52"/>
      <c r="BI30" s="52"/>
      <c r="BJ30" s="52"/>
    </row>
  </sheetData>
  <sheetProtection insertRows="0" deleteRows="0" autoFilter="0"/>
  <mergeCells count="8">
    <mergeCell ref="A1:B4"/>
    <mergeCell ref="C1:BG4"/>
    <mergeCell ref="BH9:BI9"/>
    <mergeCell ref="AO9:BG9"/>
    <mergeCell ref="A9:N9"/>
    <mergeCell ref="O9:Q9"/>
    <mergeCell ref="Z9:AN9"/>
    <mergeCell ref="R9:Y9"/>
  </mergeCells>
  <phoneticPr fontId="10" type="noConversion"/>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de Accion</vt:lpstr>
      <vt:lpstr>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MORON</dc:creator>
  <cp:lastModifiedBy>Equipo Seguimiento Informes</cp:lastModifiedBy>
  <dcterms:created xsi:type="dcterms:W3CDTF">2024-06-03T22:05:35Z</dcterms:created>
  <dcterms:modified xsi:type="dcterms:W3CDTF">2025-04-10T14:05:14Z</dcterms:modified>
</cp:coreProperties>
</file>